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195" windowWidth="13440" windowHeight="9375"/>
  </bookViews>
  <sheets>
    <sheet name="на 01.04.2025" sheetId="1" r:id="rId1"/>
  </sheets>
  <definedNames>
    <definedName name="_xlnm.Print_Titles" localSheetId="0">'на 01.04.2025'!$5:$6</definedName>
    <definedName name="_xlnm.Print_Area" localSheetId="0">'на 01.04.2025'!$A$1:$M$110</definedName>
  </definedNames>
  <calcPr calcId="145621"/>
</workbook>
</file>

<file path=xl/calcChain.xml><?xml version="1.0" encoding="utf-8"?>
<calcChain xmlns="http://schemas.openxmlformats.org/spreadsheetml/2006/main">
  <c r="D102" i="1" l="1"/>
  <c r="H63" i="1"/>
  <c r="G63" i="1"/>
  <c r="F63" i="1"/>
  <c r="D63" i="1"/>
  <c r="L96" i="1"/>
  <c r="C100" i="1"/>
  <c r="D100" i="1"/>
  <c r="E100" i="1" s="1"/>
  <c r="F100" i="1"/>
  <c r="G100" i="1"/>
  <c r="H100" i="1"/>
  <c r="J100" i="1"/>
  <c r="K100" i="1"/>
  <c r="L100" i="1"/>
  <c r="M100" i="1" s="1"/>
  <c r="B100" i="1"/>
  <c r="B96" i="1"/>
  <c r="I100" i="1" l="1"/>
  <c r="G10" i="1" l="1"/>
  <c r="H10" i="1"/>
  <c r="F10" i="1"/>
  <c r="B63" i="1" l="1"/>
  <c r="B77" i="1" l="1"/>
  <c r="K77" i="1" l="1"/>
  <c r="L77" i="1"/>
  <c r="J77" i="1"/>
  <c r="G77" i="1" l="1"/>
  <c r="H77" i="1"/>
  <c r="F77" i="1"/>
  <c r="D77" i="1" l="1"/>
  <c r="C77" i="1"/>
  <c r="M77" i="1"/>
  <c r="G8" i="1" l="1"/>
  <c r="B40" i="1" l="1"/>
  <c r="C42" i="1" l="1"/>
  <c r="B33" i="1"/>
  <c r="I33" i="1"/>
  <c r="G67" i="1" l="1"/>
  <c r="D40" i="1" l="1"/>
  <c r="C40" i="1"/>
  <c r="L37" i="1"/>
  <c r="E40" i="1" l="1"/>
  <c r="L51" i="1" l="1"/>
  <c r="G37" i="1" l="1"/>
  <c r="J37" i="1" l="1"/>
  <c r="F37" i="1" l="1"/>
  <c r="B51" i="1" l="1"/>
  <c r="D42" i="1"/>
  <c r="B23" i="1" l="1"/>
  <c r="L85" i="1" l="1"/>
  <c r="K85" i="1"/>
  <c r="J85" i="1"/>
  <c r="G85" i="1"/>
  <c r="H85" i="1"/>
  <c r="F85" i="1"/>
  <c r="B41" i="1" l="1"/>
  <c r="G102" i="1"/>
  <c r="B85" i="1" l="1"/>
  <c r="B42" i="1" l="1"/>
  <c r="B37" i="1" s="1"/>
  <c r="C41" i="1"/>
  <c r="C37" i="1" s="1"/>
  <c r="D41" i="1"/>
  <c r="D37" i="1" s="1"/>
  <c r="H8" i="1" l="1"/>
  <c r="B72" i="1" l="1"/>
  <c r="L72" i="1"/>
  <c r="K72" i="1"/>
  <c r="J72" i="1"/>
  <c r="G72" i="1"/>
  <c r="H72" i="1"/>
  <c r="F72" i="1"/>
  <c r="L88" i="1"/>
  <c r="K88" i="1"/>
  <c r="J88" i="1"/>
  <c r="G88" i="1"/>
  <c r="H88" i="1"/>
  <c r="F88" i="1"/>
  <c r="C72" i="1"/>
  <c r="D72" i="1" l="1"/>
  <c r="B88" i="1"/>
  <c r="K37" i="1" l="1"/>
  <c r="H37" i="1"/>
  <c r="F79" i="1" l="1"/>
  <c r="G79" i="1"/>
  <c r="H79" i="1"/>
  <c r="I77" i="1" l="1"/>
  <c r="B60" i="1"/>
  <c r="G51" i="1"/>
  <c r="D85" i="1"/>
  <c r="F67" i="1"/>
  <c r="G96" i="1"/>
  <c r="H96" i="1"/>
  <c r="F96" i="1"/>
  <c r="M27" i="1"/>
  <c r="F8" i="1"/>
  <c r="G22" i="1"/>
  <c r="G21" i="1" s="1"/>
  <c r="G35" i="1" s="1"/>
  <c r="F22" i="1"/>
  <c r="F21" i="1" s="1"/>
  <c r="C10" i="1"/>
  <c r="B10" i="1"/>
  <c r="K93" i="1"/>
  <c r="J93" i="1"/>
  <c r="H22" i="1"/>
  <c r="H21" i="1" s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K63" i="1"/>
  <c r="L63" i="1"/>
  <c r="J63" i="1"/>
  <c r="K67" i="1"/>
  <c r="L67" i="1"/>
  <c r="J67" i="1"/>
  <c r="H67" i="1"/>
  <c r="I12" i="1"/>
  <c r="I38" i="1"/>
  <c r="C102" i="1"/>
  <c r="B102" i="1"/>
  <c r="C93" i="1"/>
  <c r="J51" i="1"/>
  <c r="M44" i="1"/>
  <c r="M45" i="1"/>
  <c r="M46" i="1"/>
  <c r="M47" i="1"/>
  <c r="M48" i="1"/>
  <c r="M49" i="1"/>
  <c r="M38" i="1"/>
  <c r="K96" i="1"/>
  <c r="J96" i="1"/>
  <c r="C27" i="1"/>
  <c r="D27" i="1"/>
  <c r="B27" i="1"/>
  <c r="I15" i="1"/>
  <c r="L102" i="1"/>
  <c r="K102" i="1"/>
  <c r="J102" i="1"/>
  <c r="H102" i="1"/>
  <c r="F102" i="1"/>
  <c r="L93" i="1"/>
  <c r="H93" i="1"/>
  <c r="G93" i="1"/>
  <c r="F93" i="1"/>
  <c r="D91" i="1"/>
  <c r="C91" i="1"/>
  <c r="B91" i="1"/>
  <c r="D90" i="1"/>
  <c r="C90" i="1"/>
  <c r="B90" i="1"/>
  <c r="D89" i="1"/>
  <c r="C89" i="1"/>
  <c r="B89" i="1"/>
  <c r="D88" i="1"/>
  <c r="C79" i="1"/>
  <c r="B79" i="1"/>
  <c r="L79" i="1"/>
  <c r="K79" i="1"/>
  <c r="J79" i="1"/>
  <c r="L60" i="1"/>
  <c r="K60" i="1"/>
  <c r="J60" i="1"/>
  <c r="H60" i="1"/>
  <c r="G60" i="1"/>
  <c r="F60" i="1"/>
  <c r="K51" i="1"/>
  <c r="H51" i="1"/>
  <c r="F51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C88" i="1"/>
  <c r="E38" i="1"/>
  <c r="T35" i="1"/>
  <c r="U35" i="1" s="1"/>
  <c r="X43" i="1"/>
  <c r="I37" i="1"/>
  <c r="D96" i="1"/>
  <c r="C96" i="1"/>
  <c r="D60" i="1"/>
  <c r="G105" i="1" l="1"/>
  <c r="G50" i="1"/>
  <c r="L50" i="1"/>
  <c r="L105" i="1"/>
  <c r="K50" i="1"/>
  <c r="K105" i="1"/>
  <c r="J105" i="1"/>
  <c r="J50" i="1"/>
  <c r="H50" i="1"/>
  <c r="H105" i="1"/>
  <c r="F105" i="1"/>
  <c r="F50" i="1"/>
  <c r="E96" i="1"/>
  <c r="AK22" i="1"/>
  <c r="O43" i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B22" i="1"/>
  <c r="B21" i="1" s="1"/>
  <c r="I96" i="1"/>
  <c r="J35" i="1"/>
  <c r="J43" i="1" s="1"/>
  <c r="Q22" i="1"/>
  <c r="AC22" i="1"/>
  <c r="AO37" i="1"/>
  <c r="D79" i="1"/>
  <c r="Y37" i="1"/>
  <c r="AG37" i="1"/>
  <c r="AK37" i="1"/>
  <c r="AK35" i="1"/>
  <c r="AJ43" i="1"/>
  <c r="AK43" i="1" s="1"/>
  <c r="AC35" i="1"/>
  <c r="T43" i="1"/>
  <c r="E12" i="1"/>
  <c r="M102" i="1"/>
  <c r="M85" i="1"/>
  <c r="E19" i="1"/>
  <c r="Q37" i="1"/>
  <c r="U37" i="1"/>
  <c r="I88" i="1"/>
  <c r="I85" i="1"/>
  <c r="D22" i="1"/>
  <c r="D21" i="1" s="1"/>
  <c r="I72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B8" i="1"/>
  <c r="F35" i="1"/>
  <c r="AR43" i="1"/>
  <c r="AT43" i="1" s="1"/>
  <c r="AT35" i="1"/>
  <c r="U43" i="1"/>
  <c r="W43" i="1"/>
  <c r="Y43" i="1" s="1"/>
  <c r="Y35" i="1"/>
  <c r="Q35" i="1"/>
  <c r="Y22" i="1"/>
  <c r="M22" i="1"/>
  <c r="AG22" i="1"/>
  <c r="E88" i="1"/>
  <c r="E15" i="1"/>
  <c r="E16" i="1"/>
  <c r="D8" i="1"/>
  <c r="M21" i="1"/>
  <c r="AH43" i="1"/>
  <c r="E24" i="1"/>
  <c r="E33" i="1"/>
  <c r="I93" i="1"/>
  <c r="M63" i="1"/>
  <c r="M8" i="1"/>
  <c r="E11" i="1"/>
  <c r="C63" i="1"/>
  <c r="D51" i="1"/>
  <c r="I102" i="1"/>
  <c r="C85" i="1"/>
  <c r="C105" i="1" s="1"/>
  <c r="I79" i="1"/>
  <c r="I67" i="1"/>
  <c r="C60" i="1"/>
  <c r="E60" i="1" s="1"/>
  <c r="I60" i="1"/>
  <c r="B93" i="1"/>
  <c r="B105" i="1" s="1"/>
  <c r="M72" i="1"/>
  <c r="M67" i="1"/>
  <c r="M60" i="1"/>
  <c r="C51" i="1"/>
  <c r="M51" i="1"/>
  <c r="I51" i="1"/>
  <c r="M37" i="1"/>
  <c r="E37" i="1"/>
  <c r="K35" i="1"/>
  <c r="C67" i="1"/>
  <c r="B67" i="1"/>
  <c r="B50" i="1" s="1"/>
  <c r="D93" i="1"/>
  <c r="D105" i="1" s="1"/>
  <c r="I23" i="1"/>
  <c r="C23" i="1"/>
  <c r="C22" i="1" s="1"/>
  <c r="E13" i="1"/>
  <c r="E9" i="1"/>
  <c r="AG35" i="1"/>
  <c r="AM35" i="1"/>
  <c r="AO22" i="1"/>
  <c r="AC37" i="1"/>
  <c r="AB43" i="1"/>
  <c r="AT37" i="1"/>
  <c r="I21" i="1"/>
  <c r="D10" i="1"/>
  <c r="E10" i="1" s="1"/>
  <c r="I10" i="1"/>
  <c r="D67" i="1"/>
  <c r="D50" i="1" l="1"/>
  <c r="C50" i="1"/>
  <c r="Q43" i="1"/>
  <c r="E79" i="1"/>
  <c r="H106" i="1"/>
  <c r="B35" i="1"/>
  <c r="B43" i="1" s="1"/>
  <c r="AC43" i="1"/>
  <c r="J36" i="1"/>
  <c r="E23" i="1"/>
  <c r="E72" i="1"/>
  <c r="E8" i="1"/>
  <c r="L36" i="1"/>
  <c r="J106" i="1"/>
  <c r="I35" i="1"/>
  <c r="G43" i="1"/>
  <c r="I43" i="1" s="1"/>
  <c r="H36" i="1"/>
  <c r="D35" i="1"/>
  <c r="D43" i="1" s="1"/>
  <c r="F43" i="1"/>
  <c r="F106" i="1" s="1"/>
  <c r="F36" i="1"/>
  <c r="E51" i="1"/>
  <c r="E85" i="1"/>
  <c r="M105" i="1"/>
  <c r="I105" i="1"/>
  <c r="I50" i="1"/>
  <c r="M50" i="1"/>
  <c r="E67" i="1"/>
  <c r="L106" i="1"/>
  <c r="AM43" i="1"/>
  <c r="AO43" i="1" s="1"/>
  <c r="AO35" i="1"/>
  <c r="C21" i="1"/>
  <c r="C35" i="1" s="1"/>
  <c r="C43" i="1" s="1"/>
  <c r="E22" i="1"/>
  <c r="E63" i="1"/>
  <c r="E93" i="1"/>
  <c r="K36" i="1"/>
  <c r="M35" i="1"/>
  <c r="K43" i="1"/>
  <c r="K106" i="1" s="1"/>
  <c r="B106" i="1" l="1"/>
  <c r="E77" i="1"/>
  <c r="B36" i="1"/>
  <c r="D106" i="1"/>
  <c r="D36" i="1"/>
  <c r="G106" i="1"/>
  <c r="I36" i="1"/>
  <c r="E105" i="1"/>
  <c r="M43" i="1"/>
  <c r="C36" i="1"/>
  <c r="M36" i="1"/>
  <c r="E50" i="1"/>
  <c r="E21" i="1"/>
  <c r="E36" i="1" l="1"/>
  <c r="E43" i="1"/>
  <c r="E35" i="1"/>
  <c r="C106" i="1" l="1"/>
</calcChain>
</file>

<file path=xl/sharedStrings.xml><?xml version="1.0" encoding="utf-8"?>
<sst xmlns="http://schemas.openxmlformats.org/spreadsheetml/2006/main" count="148" uniqueCount="112">
  <si>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</si>
  <si>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</si>
  <si>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</si>
  <si>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</si>
  <si>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</si>
  <si>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</si>
  <si>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</si>
  <si>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</si>
  <si>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</si>
  <si>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</si>
  <si>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</si>
  <si>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</si>
  <si>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</si>
  <si>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</si>
  <si>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</si>
  <si>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</si>
  <si>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</si>
  <si>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</si>
  <si>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</si>
  <si>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</si>
  <si>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</si>
  <si>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</si>
  <si>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</si>
  <si>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</si>
  <si>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</si>
  <si>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</si>
  <si>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</si>
  <si>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</si>
  <si>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</si>
  <si>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</si>
  <si>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</si>
  <si>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</si>
  <si>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</si>
  <si>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</si>
  <si>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</si>
  <si>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</si>
  <si>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</si>
  <si>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</si>
  <si>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</si>
  <si>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</si>
  <si>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</si>
  <si>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</si>
  <si>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</si>
  <si>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</si>
  <si>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</si>
  <si>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</si>
  <si>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</si>
  <si>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</si>
  <si>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</si>
  <si>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</si>
  <si>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</si>
  <si>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</si>
  <si>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</si>
  <si>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</si>
  <si>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</si>
  <si>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</si>
  <si>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</si>
  <si>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</si>
  <si>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</si>
  <si>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</si>
  <si>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</si>
  <si>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</si>
  <si>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</si>
  <si>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</si>
  <si>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</si>
  <si>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</si>
  <si>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</si>
  <si>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</si>
  <si>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</si>
  <si>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</si>
  <si>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</si>
  <si>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</si>
  <si>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</si>
  <si>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</si>
  <si>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</si>
  <si>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</si>
  <si>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</si>
  <si>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</si>
  <si>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</si>
  <si>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</si>
  <si>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</si>
  <si>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</si>
  <si>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</si>
  <si>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</si>
  <si>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</si>
  <si>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</si>
  <si>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</si>
  <si>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</si>
  <si>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</si>
  <si>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Налог за пользование природными ресурсами</t>
  </si>
  <si>
    <t>Доходы от реализации имущества</t>
  </si>
  <si>
    <t>План I квартал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</si>
  <si>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</si>
  <si>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</si>
  <si>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Прочие неналоговые доходы</t>
  </si>
  <si>
    <t>Мобилизационная подготовка экономики</t>
  </si>
  <si>
    <t>Транспорт</t>
  </si>
  <si>
    <t>ОХРАНА ОКРУЖАЮЩЕЙ СРЕДЫ</t>
  </si>
  <si>
    <t>Другие вопросы в области охраны окружающей среды</t>
  </si>
  <si>
    <t xml:space="preserve"> Начальник Управления финансов                                                                     Н.И.Абрамова</t>
  </si>
  <si>
    <t>в том числе по доп. нормативу (37,01%)</t>
  </si>
  <si>
    <t>Гражданская оборона</t>
  </si>
  <si>
    <t xml:space="preserve"> по состоянию на 01.04.2025 года</t>
  </si>
  <si>
    <t>исполнено на 01.04.2025г.</t>
  </si>
  <si>
    <t>% исполнения за I квартал 2025г.</t>
  </si>
  <si>
    <t>План на 2025 год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</si>
  <si>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</si>
  <si>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</si>
  <si>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</si>
  <si>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</si>
  <si>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Периодическая печать и издательства</t>
  </si>
  <si>
    <t>СРЕДСТВА МАССОВОЙ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</si>
</sst>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46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6" fontId="13" fillId="8" borderId="1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1" fontId="0" fillId="0" borderId="0" xfId="0" applyNumberFormat="1" applyFont="1" applyFill="1"/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right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3"/>
  <sheetViews>
    <sheetView tabSelected="1" zoomScaleNormal="100" zoomScaleSheetLayoutView="75" workbookViewId="0">
      <pane xSplit="1" ySplit="6" topLeftCell="B7" activePane="bottomRight" state="frozenSplit"/>
      <selection pane="topRight" activeCell="B1" sqref="B1"/>
      <selection pane="bottomLeft" activeCell="A4" sqref="A4"/>
      <selection pane="bottomRight" activeCell="F106" sqref="F106"/>
    </sheetView>
  </sheetViews>
  <sheetFormatPr defaultRowHeight="12.75" x14ac:dyDescent="0.2"/>
  <cols>
    <col min="1" max="1" width="40.42578125" customWidth="1"/>
    <col min="2" max="2" width="16.28515625" customWidth="1"/>
    <col min="3" max="3" width="17" customWidth="1"/>
    <col min="4" max="4" width="16.5703125" customWidth="1"/>
    <col min="5" max="5" width="11.28515625" customWidth="1"/>
    <col min="6" max="6" width="17.28515625" customWidth="1"/>
    <col min="7" max="7" width="16.28515625" customWidth="1"/>
    <col min="8" max="8" width="17.7109375" customWidth="1"/>
    <col min="9" max="9" width="11.140625" customWidth="1"/>
    <col min="10" max="10" width="16.28515625" customWidth="1"/>
    <col min="11" max="11" width="16.140625" customWidth="1"/>
    <col min="12" max="12" width="16.42578125" customWidth="1"/>
    <col min="13" max="13" width="12.71093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0.85546875" style="5" bestFit="1" customWidth="1"/>
    <col min="49" max="50" width="10.5703125" style="5" customWidth="1"/>
    <col min="51" max="158" width="9.140625" style="5"/>
  </cols>
  <sheetData>
    <row r="1" spans="1:158" ht="20.25" x14ac:dyDescent="0.2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5" t="s">
        <v>102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8" t="s">
        <v>1</v>
      </c>
      <c r="AR2" s="138"/>
      <c r="AS2" s="138"/>
      <c r="AT2" s="138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39"/>
      <c r="K3" s="139"/>
      <c r="L3" s="139"/>
      <c r="M3" s="139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39" t="s">
        <v>75</v>
      </c>
      <c r="K4" s="139"/>
      <c r="L4" s="139"/>
      <c r="M4" s="139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41"/>
      <c r="B5" s="143" t="s">
        <v>3</v>
      </c>
      <c r="C5" s="144"/>
      <c r="D5" s="144"/>
      <c r="E5" s="145"/>
      <c r="F5" s="143" t="s">
        <v>4</v>
      </c>
      <c r="G5" s="144"/>
      <c r="H5" s="144"/>
      <c r="I5" s="145"/>
      <c r="J5" s="143" t="s">
        <v>5</v>
      </c>
      <c r="K5" s="144"/>
      <c r="L5" s="144"/>
      <c r="M5" s="145"/>
      <c r="N5" s="132" t="s">
        <v>6</v>
      </c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4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42"/>
      <c r="B6" s="18" t="s">
        <v>105</v>
      </c>
      <c r="C6" s="18" t="s">
        <v>91</v>
      </c>
      <c r="D6" s="18" t="s">
        <v>103</v>
      </c>
      <c r="E6" s="18" t="s">
        <v>104</v>
      </c>
      <c r="F6" s="123" t="s">
        <v>105</v>
      </c>
      <c r="G6" s="123" t="s">
        <v>91</v>
      </c>
      <c r="H6" s="123" t="s">
        <v>103</v>
      </c>
      <c r="I6" s="123" t="s">
        <v>104</v>
      </c>
      <c r="J6" s="123" t="s">
        <v>105</v>
      </c>
      <c r="K6" s="123" t="s">
        <v>91</v>
      </c>
      <c r="L6" s="123" t="s">
        <v>103</v>
      </c>
      <c r="M6" s="123" t="s">
        <v>104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269768.00200000004</v>
      </c>
      <c r="C8" s="86">
        <f>C9+C11+C12+C13+C14+C15+C16+C17+C19+C20</f>
        <v>49363.684700000005</v>
      </c>
      <c r="D8" s="86">
        <f>D9+D11+D12+D13+D14+D15+D16+D17+D19+D20</f>
        <v>51284.923519999997</v>
      </c>
      <c r="E8" s="29">
        <f>D8/C8*100</f>
        <v>103.8920085315268</v>
      </c>
      <c r="F8" s="86">
        <f>F9+F11+F12+F13+F14+F15+F19+F20</f>
        <v>198175.842</v>
      </c>
      <c r="G8" s="86">
        <f>G9+G11+G12+G13+G14+G16+G15+G17+G19+G20</f>
        <v>37834.037700000001</v>
      </c>
      <c r="H8" s="86">
        <f>H9+H11+H12+H13+H14+H16+H15+H17+H18+H19+H20</f>
        <v>39945.924719999995</v>
      </c>
      <c r="I8" s="29">
        <f>H8/G8*100</f>
        <v>105.58197630595475</v>
      </c>
      <c r="J8" s="78">
        <f>J9+J11+J12+J13+J14+J15+J16+J17+J19+J20</f>
        <v>71592.160000000003</v>
      </c>
      <c r="K8" s="78">
        <f>K9+K11+K12+K13+K14+K15+K16+K17+K19+K20</f>
        <v>11529.646999999999</v>
      </c>
      <c r="L8" s="78">
        <f>L9+L11+L12+L13+L14+L15+L16+L17+L19+L20</f>
        <v>11338.998799999999</v>
      </c>
      <c r="M8" s="30">
        <f>L8/K8*100</f>
        <v>98.346452410902089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0">F9+J9</f>
        <v>204512.685</v>
      </c>
      <c r="C9" s="85">
        <f t="shared" si="0"/>
        <v>34433.116699999999</v>
      </c>
      <c r="D9" s="85">
        <f>H9+L9</f>
        <v>35155.353389999997</v>
      </c>
      <c r="E9" s="32">
        <f t="shared" ref="E9:E85" si="1">D9/C9*100</f>
        <v>102.09750600357359</v>
      </c>
      <c r="F9" s="88">
        <v>173020.125</v>
      </c>
      <c r="G9" s="88">
        <v>29130.8197</v>
      </c>
      <c r="H9" s="88">
        <v>29750.066699999999</v>
      </c>
      <c r="I9" s="32">
        <f t="shared" ref="I9:I85" si="2">H9/G9*100</f>
        <v>102.12574519487345</v>
      </c>
      <c r="J9" s="85">
        <v>31492.560000000001</v>
      </c>
      <c r="K9" s="85">
        <v>5302.2969999999996</v>
      </c>
      <c r="L9" s="85">
        <v>5405.2866899999999</v>
      </c>
      <c r="M9" s="115">
        <f t="shared" ref="M9:M27" si="3">L9/K9*100</f>
        <v>101.942359886668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40" t="s">
        <v>100</v>
      </c>
      <c r="B10" s="124">
        <f t="shared" si="0"/>
        <v>125781.28490171095</v>
      </c>
      <c r="C10" s="124">
        <f t="shared" si="0"/>
        <v>21177.374204914453</v>
      </c>
      <c r="D10" s="124">
        <f t="shared" si="0"/>
        <v>21627.55121947579</v>
      </c>
      <c r="E10" s="125">
        <f t="shared" si="1"/>
        <v>102.12574519487345</v>
      </c>
      <c r="F10" s="91">
        <f>F9*39.94/54.94</f>
        <v>125781.28490171095</v>
      </c>
      <c r="G10" s="91">
        <f t="shared" ref="G10:H10" si="4">G9*39.94/54.94</f>
        <v>21177.374204914453</v>
      </c>
      <c r="H10" s="91">
        <f t="shared" si="4"/>
        <v>21627.55121947579</v>
      </c>
      <c r="I10" s="125">
        <f t="shared" si="2"/>
        <v>102.12574519487345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74</v>
      </c>
      <c r="B11" s="85">
        <f t="shared" si="0"/>
        <v>20114</v>
      </c>
      <c r="C11" s="85">
        <f t="shared" si="0"/>
        <v>4696.76</v>
      </c>
      <c r="D11" s="85">
        <f t="shared" si="0"/>
        <v>4832.8607400000001</v>
      </c>
      <c r="E11" s="32">
        <f t="shared" si="1"/>
        <v>102.89775802893911</v>
      </c>
      <c r="F11" s="88">
        <v>2558</v>
      </c>
      <c r="G11" s="88">
        <v>637.75</v>
      </c>
      <c r="H11" s="88">
        <v>614.63448000000005</v>
      </c>
      <c r="I11" s="32">
        <f t="shared" si="2"/>
        <v>96.375457467659757</v>
      </c>
      <c r="J11" s="88">
        <v>17556</v>
      </c>
      <c r="K11" s="88">
        <v>4059.01</v>
      </c>
      <c r="L11" s="88">
        <v>4218.2262600000004</v>
      </c>
      <c r="M11" s="115">
        <f t="shared" si="3"/>
        <v>103.92253923986392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14946</v>
      </c>
      <c r="C12" s="85">
        <f t="shared" si="0"/>
        <v>5103</v>
      </c>
      <c r="D12" s="85">
        <f t="shared" si="0"/>
        <v>6455.6796599999998</v>
      </c>
      <c r="E12" s="32">
        <f t="shared" si="1"/>
        <v>126.50753791887124</v>
      </c>
      <c r="F12" s="88">
        <v>14946</v>
      </c>
      <c r="G12" s="88">
        <v>5103</v>
      </c>
      <c r="H12" s="88">
        <v>6455.6796599999998</v>
      </c>
      <c r="I12" s="32">
        <f t="shared" si="2"/>
        <v>126.50753791887124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0"/>
        <v>0</v>
      </c>
      <c r="C13" s="85">
        <f t="shared" si="0"/>
        <v>0</v>
      </c>
      <c r="D13" s="85">
        <f t="shared" si="0"/>
        <v>0</v>
      </c>
      <c r="E13" s="32" t="e">
        <f t="shared" si="1"/>
        <v>#DIV/0!</v>
      </c>
      <c r="F13" s="88">
        <v>0</v>
      </c>
      <c r="G13" s="88"/>
      <c r="H13" s="88">
        <v>0</v>
      </c>
      <c r="I13" s="32" t="e">
        <f t="shared" si="2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0"/>
        <v>357.2</v>
      </c>
      <c r="C14" s="85">
        <f t="shared" si="0"/>
        <v>68.403999999999996</v>
      </c>
      <c r="D14" s="85">
        <f t="shared" si="0"/>
        <v>249.12012999999999</v>
      </c>
      <c r="E14" s="32">
        <f t="shared" si="1"/>
        <v>364.18941874744166</v>
      </c>
      <c r="F14" s="88">
        <v>178.6</v>
      </c>
      <c r="G14" s="88">
        <v>34.201999999999998</v>
      </c>
      <c r="H14" s="88">
        <v>124.56007</v>
      </c>
      <c r="I14" s="32">
        <f t="shared" si="2"/>
        <v>364.18943336646976</v>
      </c>
      <c r="J14" s="85">
        <v>178.6</v>
      </c>
      <c r="K14" s="85">
        <v>34.201999999999998</v>
      </c>
      <c r="L14" s="85">
        <v>124.56005999999999</v>
      </c>
      <c r="M14" s="115">
        <f t="shared" si="3"/>
        <v>364.18940412841351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3808.047</v>
      </c>
      <c r="C15" s="85">
        <f t="shared" si="0"/>
        <v>1081</v>
      </c>
      <c r="D15" s="85">
        <f t="shared" si="0"/>
        <v>1087.6162899999999</v>
      </c>
      <c r="E15" s="32">
        <f t="shared" si="1"/>
        <v>100.61205272895467</v>
      </c>
      <c r="F15" s="88">
        <v>3808.047</v>
      </c>
      <c r="G15" s="88">
        <v>1081</v>
      </c>
      <c r="H15" s="88">
        <v>1087.6162899999999</v>
      </c>
      <c r="I15" s="32">
        <f t="shared" si="2"/>
        <v>100.61205272895467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0"/>
        <v>4533</v>
      </c>
      <c r="C16" s="85">
        <f t="shared" si="0"/>
        <v>147.03399999999999</v>
      </c>
      <c r="D16" s="85">
        <f t="shared" si="0"/>
        <v>168.60407000000001</v>
      </c>
      <c r="E16" s="32">
        <f t="shared" si="1"/>
        <v>114.67012391691718</v>
      </c>
      <c r="F16" s="88"/>
      <c r="G16" s="88"/>
      <c r="H16" s="88"/>
      <c r="I16" s="32"/>
      <c r="J16" s="85">
        <v>4533</v>
      </c>
      <c r="K16" s="85">
        <v>147.03399999999999</v>
      </c>
      <c r="L16" s="85">
        <v>168.60407000000001</v>
      </c>
      <c r="M16" s="115">
        <f t="shared" si="3"/>
        <v>114.67012391691718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0"/>
        <v>17832</v>
      </c>
      <c r="C17" s="85">
        <f t="shared" si="0"/>
        <v>1987.104</v>
      </c>
      <c r="D17" s="85">
        <f t="shared" si="0"/>
        <v>1422.3217199999999</v>
      </c>
      <c r="E17" s="32">
        <f t="shared" si="1"/>
        <v>71.577618483984722</v>
      </c>
      <c r="F17" s="88"/>
      <c r="G17" s="88"/>
      <c r="H17" s="88"/>
      <c r="I17" s="32"/>
      <c r="J17" s="85">
        <v>17832</v>
      </c>
      <c r="K17" s="85">
        <v>1987.104</v>
      </c>
      <c r="L17" s="85">
        <v>1422.3217199999999</v>
      </c>
      <c r="M17" s="115">
        <f t="shared" si="3"/>
        <v>71.577618483984722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89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0"/>
        <v>3665.07</v>
      </c>
      <c r="C19" s="85">
        <f t="shared" si="0"/>
        <v>1847.2660000000001</v>
      </c>
      <c r="D19" s="85">
        <f t="shared" si="0"/>
        <v>1913.36752</v>
      </c>
      <c r="E19" s="32">
        <f t="shared" si="1"/>
        <v>103.57834334632912</v>
      </c>
      <c r="F19" s="89">
        <v>3665.07</v>
      </c>
      <c r="G19" s="89">
        <v>1847.2660000000001</v>
      </c>
      <c r="H19" s="88">
        <v>1913.36752</v>
      </c>
      <c r="I19" s="32">
        <f t="shared" si="2"/>
        <v>103.57834334632912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0</v>
      </c>
      <c r="E20" s="32"/>
      <c r="F20" s="89"/>
      <c r="G20" s="89"/>
      <c r="H20" s="88"/>
      <c r="I20" s="32"/>
      <c r="J20" s="85"/>
      <c r="K20" s="85"/>
      <c r="L20" s="85"/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36003.701000000001</v>
      </c>
      <c r="C21" s="86">
        <f>C22+C28+C27+C29+C30+C31+C33+C32+C34</f>
        <v>8265.6334000000006</v>
      </c>
      <c r="D21" s="86">
        <f>D22+D28+D27+D29+D30+D31+D33+D32+D34</f>
        <v>13604.7945</v>
      </c>
      <c r="E21" s="29">
        <f t="shared" si="1"/>
        <v>164.59470002625568</v>
      </c>
      <c r="F21" s="86">
        <f>F22+F27+F28+F29+F30+F31+F32+F33+F34</f>
        <v>34693.167999999998</v>
      </c>
      <c r="G21" s="86">
        <f t="shared" ref="G21:H21" si="5">G22+G27+G28+G29+G30+G31+G32+G33+G34</f>
        <v>7853.0673999999999</v>
      </c>
      <c r="H21" s="86">
        <f t="shared" si="5"/>
        <v>12132.3266</v>
      </c>
      <c r="I21" s="29">
        <f t="shared" si="2"/>
        <v>154.49156338579243</v>
      </c>
      <c r="J21" s="86">
        <f>J22+J27+J28+J29+J30+J31+J32+J33+J34</f>
        <v>1310.5330000000001</v>
      </c>
      <c r="K21" s="86">
        <f>K22+K27+K28+K29+K30+K31+K32+K33+K34</f>
        <v>412.56600000000003</v>
      </c>
      <c r="L21" s="86">
        <f>L22+L27+L28+L29+L30+L31+L32+L33+L34</f>
        <v>1472.4679000000001</v>
      </c>
      <c r="M21" s="30">
        <f t="shared" si="3"/>
        <v>356.90481038185402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63" x14ac:dyDescent="0.2">
      <c r="A22" s="31" t="s">
        <v>25</v>
      </c>
      <c r="B22" s="85">
        <f>B23+B24+B25+B26</f>
        <v>7044.2880000000005</v>
      </c>
      <c r="C22" s="85">
        <f>C23+C24+C25+C26</f>
        <v>1195.586</v>
      </c>
      <c r="D22" s="85">
        <f>D23+D24+D25+D26</f>
        <v>1412.7301499999999</v>
      </c>
      <c r="E22" s="32">
        <f t="shared" si="1"/>
        <v>118.16215228348273</v>
      </c>
      <c r="F22" s="89">
        <f>F23+F24+F25+F26</f>
        <v>6248</v>
      </c>
      <c r="G22" s="89">
        <f>G23+G24+G25+G26</f>
        <v>1087</v>
      </c>
      <c r="H22" s="89">
        <f>H23+H24+H25+H26</f>
        <v>1038.9223099999999</v>
      </c>
      <c r="I22" s="32">
        <f t="shared" si="2"/>
        <v>95.577029438822436</v>
      </c>
      <c r="J22" s="89">
        <f>J23+J24+J25+J26</f>
        <v>796.28800000000001</v>
      </c>
      <c r="K22" s="89">
        <f>K23+K24+K25+K26</f>
        <v>108.58600000000001</v>
      </c>
      <c r="L22" s="89">
        <f>L23+L24+L25+L26</f>
        <v>373.80784</v>
      </c>
      <c r="M22" s="115">
        <f t="shared" si="3"/>
        <v>344.25049269703271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6005.692</v>
      </c>
      <c r="C23" s="85">
        <f t="shared" ref="B23:D36" si="6">G23+K23</f>
        <v>934.755</v>
      </c>
      <c r="D23" s="85">
        <f t="shared" si="0"/>
        <v>981.15724999999998</v>
      </c>
      <c r="E23" s="32">
        <f t="shared" si="1"/>
        <v>104.96410824226669</v>
      </c>
      <c r="F23" s="90">
        <v>5800</v>
      </c>
      <c r="G23" s="90">
        <v>900</v>
      </c>
      <c r="H23" s="91">
        <v>851.49770999999998</v>
      </c>
      <c r="I23" s="32">
        <f t="shared" si="2"/>
        <v>94.610856666666663</v>
      </c>
      <c r="J23" s="85">
        <v>205.69200000000001</v>
      </c>
      <c r="K23" s="85">
        <v>34.755000000000003</v>
      </c>
      <c r="L23" s="85">
        <v>129.65953999999999</v>
      </c>
      <c r="M23" s="115">
        <f t="shared" si="3"/>
        <v>373.06729966911234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6"/>
        <v>828.93000000000006</v>
      </c>
      <c r="C24" s="85">
        <f t="shared" si="6"/>
        <v>226.18</v>
      </c>
      <c r="D24" s="85">
        <f t="shared" si="0"/>
        <v>413.57160999999996</v>
      </c>
      <c r="E24" s="32">
        <f t="shared" si="1"/>
        <v>182.85065434609601</v>
      </c>
      <c r="F24" s="90">
        <v>380</v>
      </c>
      <c r="G24" s="90">
        <v>187</v>
      </c>
      <c r="H24" s="90">
        <v>187.4246</v>
      </c>
      <c r="I24" s="32">
        <f t="shared" si="2"/>
        <v>100.2270588235294</v>
      </c>
      <c r="J24" s="85">
        <v>448.93</v>
      </c>
      <c r="K24" s="85">
        <v>39.18</v>
      </c>
      <c r="L24" s="85">
        <v>226.14700999999999</v>
      </c>
      <c r="M24" s="115">
        <f t="shared" si="3"/>
        <v>577.20012761613066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6"/>
        <v>141.666</v>
      </c>
      <c r="C25" s="85">
        <f t="shared" si="6"/>
        <v>34.651000000000003</v>
      </c>
      <c r="D25" s="85">
        <f t="shared" si="0"/>
        <v>18.001290000000001</v>
      </c>
      <c r="E25" s="32">
        <f t="shared" si="1"/>
        <v>51.950275605321636</v>
      </c>
      <c r="F25" s="90"/>
      <c r="G25" s="90"/>
      <c r="H25" s="90"/>
      <c r="I25" s="32"/>
      <c r="J25" s="85">
        <v>141.666</v>
      </c>
      <c r="K25" s="85">
        <v>34.651000000000003</v>
      </c>
      <c r="L25" s="85">
        <v>18.001290000000001</v>
      </c>
      <c r="M25" s="115">
        <f t="shared" si="3"/>
        <v>51.950275605321636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6"/>
        <v>68</v>
      </c>
      <c r="C26" s="85">
        <f t="shared" si="6"/>
        <v>0</v>
      </c>
      <c r="D26" s="85">
        <f t="shared" si="0"/>
        <v>0</v>
      </c>
      <c r="E26" s="32"/>
      <c r="F26" s="90">
        <v>68</v>
      </c>
      <c r="G26" s="90"/>
      <c r="H26" s="91"/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69</v>
      </c>
      <c r="B27" s="85">
        <f>F27+J27</f>
        <v>26147.95</v>
      </c>
      <c r="C27" s="85">
        <f t="shared" si="6"/>
        <v>5068.9229000000005</v>
      </c>
      <c r="D27" s="85">
        <f t="shared" si="0"/>
        <v>5476.2432600000002</v>
      </c>
      <c r="E27" s="32">
        <f t="shared" si="1"/>
        <v>108.03563928739179</v>
      </c>
      <c r="F27" s="89">
        <v>25928.567999999999</v>
      </c>
      <c r="G27" s="89">
        <v>5017.0779000000002</v>
      </c>
      <c r="H27" s="88">
        <v>5383.3702499999999</v>
      </c>
      <c r="I27" s="32">
        <f t="shared" si="2"/>
        <v>107.30091015728497</v>
      </c>
      <c r="J27" s="85">
        <v>219.38200000000001</v>
      </c>
      <c r="K27" s="85">
        <v>51.844999999999999</v>
      </c>
      <c r="L27" s="85">
        <v>92.873009999999994</v>
      </c>
      <c r="M27" s="115">
        <f t="shared" si="3"/>
        <v>179.13590510174558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6"/>
        <v>278.8</v>
      </c>
      <c r="C28" s="85">
        <f t="shared" si="6"/>
        <v>95.4</v>
      </c>
      <c r="D28" s="85">
        <f t="shared" si="0"/>
        <v>95.876059999999995</v>
      </c>
      <c r="E28" s="32">
        <f t="shared" si="1"/>
        <v>100.49901467505239</v>
      </c>
      <c r="F28" s="89">
        <v>278.8</v>
      </c>
      <c r="G28" s="89">
        <v>95.4</v>
      </c>
      <c r="H28" s="88">
        <v>95.876059999999995</v>
      </c>
      <c r="I28" s="32">
        <f t="shared" si="2"/>
        <v>100.49901467505239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90</v>
      </c>
      <c r="B29" s="85">
        <f t="shared" si="6"/>
        <v>0</v>
      </c>
      <c r="C29" s="85">
        <f t="shared" si="6"/>
        <v>0</v>
      </c>
      <c r="D29" s="85">
        <f t="shared" si="0"/>
        <v>428.78999999999996</v>
      </c>
      <c r="E29" s="32"/>
      <c r="F29" s="89">
        <v>0</v>
      </c>
      <c r="G29" s="89">
        <v>0</v>
      </c>
      <c r="H29" s="88">
        <v>0.27</v>
      </c>
      <c r="I29" s="32"/>
      <c r="J29" s="85"/>
      <c r="K29" s="85"/>
      <c r="L29" s="85">
        <v>428.52</v>
      </c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6"/>
        <v>1461</v>
      </c>
      <c r="C30" s="85">
        <f t="shared" si="6"/>
        <v>1461</v>
      </c>
      <c r="D30" s="85">
        <f t="shared" si="6"/>
        <v>2826.97876</v>
      </c>
      <c r="E30" s="32"/>
      <c r="F30" s="89">
        <v>1461</v>
      </c>
      <c r="G30" s="89">
        <v>1461</v>
      </c>
      <c r="H30" s="88">
        <v>2826.97876</v>
      </c>
      <c r="I30" s="32"/>
      <c r="J30" s="85">
        <v>0</v>
      </c>
      <c r="K30" s="85">
        <v>0</v>
      </c>
      <c r="L30" s="85">
        <v>0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6"/>
        <v>668.32799999999997</v>
      </c>
      <c r="C31" s="85">
        <f t="shared" si="6"/>
        <v>154.7895</v>
      </c>
      <c r="D31" s="85">
        <f t="shared" si="6"/>
        <v>1547.3945900000001</v>
      </c>
      <c r="E31" s="32">
        <f t="shared" si="1"/>
        <v>999.67671579790624</v>
      </c>
      <c r="F31" s="89">
        <v>625.6</v>
      </c>
      <c r="G31" s="89">
        <v>154.7895</v>
      </c>
      <c r="H31" s="88">
        <v>1544.8945900000001</v>
      </c>
      <c r="I31" s="32">
        <f t="shared" si="2"/>
        <v>998.06161916667475</v>
      </c>
      <c r="J31" s="85">
        <v>42.728000000000002</v>
      </c>
      <c r="K31" s="85">
        <v>0</v>
      </c>
      <c r="L31" s="85">
        <v>2.5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6"/>
        <v>0</v>
      </c>
      <c r="C32" s="85">
        <f t="shared" si="6"/>
        <v>0</v>
      </c>
      <c r="D32" s="85">
        <f t="shared" si="6"/>
        <v>-13.597320000000003</v>
      </c>
      <c r="E32" s="32"/>
      <c r="F32" s="89"/>
      <c r="G32" s="89"/>
      <c r="H32" s="88">
        <v>-52.729370000000003</v>
      </c>
      <c r="I32" s="32"/>
      <c r="J32" s="85"/>
      <c r="K32" s="85"/>
      <c r="L32" s="85">
        <v>39.13205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158" ht="20.25" x14ac:dyDescent="0.2">
      <c r="A33" s="31" t="s">
        <v>94</v>
      </c>
      <c r="B33" s="85">
        <f t="shared" si="6"/>
        <v>151.19999999999999</v>
      </c>
      <c r="C33" s="85">
        <f t="shared" si="6"/>
        <v>37.799999999999997</v>
      </c>
      <c r="D33" s="85">
        <f t="shared" si="6"/>
        <v>71</v>
      </c>
      <c r="E33" s="32">
        <f t="shared" si="1"/>
        <v>187.83068783068785</v>
      </c>
      <c r="F33" s="89">
        <v>151.19999999999999</v>
      </c>
      <c r="G33" s="89">
        <v>37.799999999999997</v>
      </c>
      <c r="H33" s="88">
        <v>70</v>
      </c>
      <c r="I33" s="32">
        <f t="shared" si="2"/>
        <v>185.18518518518522</v>
      </c>
      <c r="J33" s="85"/>
      <c r="K33" s="85"/>
      <c r="L33" s="85">
        <v>1</v>
      </c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158" ht="20.25" x14ac:dyDescent="0.2">
      <c r="A34" s="31" t="s">
        <v>93</v>
      </c>
      <c r="B34" s="85">
        <f t="shared" si="6"/>
        <v>252.13499999999999</v>
      </c>
      <c r="C34" s="85">
        <f t="shared" si="6"/>
        <v>252.13499999999999</v>
      </c>
      <c r="D34" s="85">
        <f t="shared" si="6"/>
        <v>1759.3789999999999</v>
      </c>
      <c r="E34" s="32"/>
      <c r="F34" s="89"/>
      <c r="G34" s="89">
        <v>0</v>
      </c>
      <c r="H34" s="88">
        <v>1224.7439999999999</v>
      </c>
      <c r="I34" s="32"/>
      <c r="J34" s="85">
        <v>252.13499999999999</v>
      </c>
      <c r="K34" s="85">
        <v>252.13499999999999</v>
      </c>
      <c r="L34" s="85">
        <v>534.63499999999999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158" ht="33" x14ac:dyDescent="0.2">
      <c r="A35" s="49" t="s">
        <v>34</v>
      </c>
      <c r="B35" s="87">
        <f>B8+B21</f>
        <v>305771.70300000004</v>
      </c>
      <c r="C35" s="87">
        <f>C8+C21</f>
        <v>57629.318100000004</v>
      </c>
      <c r="D35" s="87">
        <f t="shared" si="6"/>
        <v>64889.718019999993</v>
      </c>
      <c r="E35" s="29">
        <f t="shared" si="1"/>
        <v>112.59844842758949</v>
      </c>
      <c r="F35" s="87">
        <f>F8+F21</f>
        <v>232869.01</v>
      </c>
      <c r="G35" s="87">
        <f t="shared" ref="G35:H35" si="7">G8+G21</f>
        <v>45687.105100000001</v>
      </c>
      <c r="H35" s="87">
        <f t="shared" si="7"/>
        <v>52078.251319999996</v>
      </c>
      <c r="I35" s="29">
        <f t="shared" si="2"/>
        <v>113.98894984922123</v>
      </c>
      <c r="J35" s="87">
        <f>J8+J21</f>
        <v>72902.692999999999</v>
      </c>
      <c r="K35" s="87">
        <f>K8+K21</f>
        <v>11942.213</v>
      </c>
      <c r="L35" s="87">
        <f>L8+L21</f>
        <v>12811.466699999999</v>
      </c>
      <c r="M35" s="30">
        <f t="shared" ref="M35:M72" si="8">L35/K35*100</f>
        <v>107.27883265857005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158" ht="49.5" x14ac:dyDescent="0.2">
      <c r="A36" s="49" t="s">
        <v>35</v>
      </c>
      <c r="B36" s="87">
        <f>F36+J36</f>
        <v>179990.41809828905</v>
      </c>
      <c r="C36" s="87">
        <f>G36+K36</f>
        <v>36451.943895085547</v>
      </c>
      <c r="D36" s="87">
        <f t="shared" si="6"/>
        <v>43262.166800524203</v>
      </c>
      <c r="E36" s="29">
        <f t="shared" si="1"/>
        <v>118.68274275039914</v>
      </c>
      <c r="F36" s="87">
        <f>F35-F10</f>
        <v>107087.72509828905</v>
      </c>
      <c r="G36" s="87">
        <f>G35-G10</f>
        <v>24509.730895085548</v>
      </c>
      <c r="H36" s="87">
        <f>H35-H10</f>
        <v>30450.700100524205</v>
      </c>
      <c r="I36" s="29">
        <f t="shared" si="2"/>
        <v>124.23922657849289</v>
      </c>
      <c r="J36" s="87">
        <f>J35-J10</f>
        <v>72902.692999999999</v>
      </c>
      <c r="K36" s="87">
        <f>K35-K10</f>
        <v>11942.213</v>
      </c>
      <c r="L36" s="87">
        <f>L35-L10</f>
        <v>12811.466699999999</v>
      </c>
      <c r="M36" s="30">
        <f t="shared" si="8"/>
        <v>107.27883265857005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158" s="130" customFormat="1" ht="15.75" x14ac:dyDescent="0.2">
      <c r="A37" s="109" t="s">
        <v>36</v>
      </c>
      <c r="B37" s="105">
        <f>B38+B40+B41+B42</f>
        <v>1039595.3421899999</v>
      </c>
      <c r="C37" s="105">
        <f>C38+C40+C41+C42</f>
        <v>202648.84162999998</v>
      </c>
      <c r="D37" s="105">
        <f>D38+D40+D41+D42</f>
        <v>201055.27934000001</v>
      </c>
      <c r="E37" s="106">
        <f t="shared" si="1"/>
        <v>99.213633654561164</v>
      </c>
      <c r="F37" s="107">
        <f>F38+F40+F41+F42</f>
        <v>1054264.9588300001</v>
      </c>
      <c r="G37" s="107">
        <f>G38+G40+G41+G42</f>
        <v>210583.40513</v>
      </c>
      <c r="H37" s="107">
        <f>H38+H40+H41+H42</f>
        <v>208508.12084000002</v>
      </c>
      <c r="I37" s="106">
        <f t="shared" si="2"/>
        <v>99.014507202636011</v>
      </c>
      <c r="J37" s="107">
        <f>J38+J40+J41+J42</f>
        <v>108388.41800000001</v>
      </c>
      <c r="K37" s="107">
        <f t="shared" ref="K37" si="9">K38+K40+K41+K42</f>
        <v>17091.075789999999</v>
      </c>
      <c r="L37" s="107">
        <f>L38+L40+L41+L42</f>
        <v>16839.450150000001</v>
      </c>
      <c r="M37" s="108">
        <f t="shared" si="8"/>
        <v>98.527736679119855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29"/>
      <c r="BL37" s="129"/>
      <c r="BM37" s="129"/>
      <c r="BN37" s="129"/>
      <c r="BO37" s="129"/>
      <c r="BP37" s="129"/>
      <c r="BQ37" s="129"/>
      <c r="BR37" s="129"/>
      <c r="BS37" s="129"/>
      <c r="BT37" s="129"/>
      <c r="BU37" s="129"/>
      <c r="BV37" s="129"/>
      <c r="BW37" s="129"/>
      <c r="BX37" s="129"/>
      <c r="BY37" s="129"/>
      <c r="BZ37" s="129"/>
      <c r="CA37" s="129"/>
      <c r="CB37" s="129"/>
      <c r="CC37" s="129"/>
      <c r="CD37" s="129"/>
      <c r="CE37" s="129"/>
      <c r="CF37" s="129"/>
      <c r="CG37" s="129"/>
      <c r="CH37" s="129"/>
      <c r="CI37" s="129"/>
      <c r="CJ37" s="129"/>
      <c r="CK37" s="129"/>
      <c r="CL37" s="129"/>
      <c r="CM37" s="129"/>
      <c r="CN37" s="129"/>
      <c r="CO37" s="129"/>
      <c r="CP37" s="129"/>
      <c r="CQ37" s="129"/>
      <c r="CR37" s="129"/>
      <c r="CS37" s="129"/>
      <c r="CT37" s="129"/>
      <c r="CU37" s="129"/>
      <c r="CV37" s="129"/>
      <c r="CW37" s="129"/>
      <c r="CX37" s="129"/>
      <c r="CY37" s="129"/>
      <c r="CZ37" s="129"/>
      <c r="DA37" s="129"/>
      <c r="DB37" s="129"/>
      <c r="DC37" s="129"/>
      <c r="DD37" s="129"/>
      <c r="DE37" s="129"/>
      <c r="DF37" s="129"/>
      <c r="DG37" s="129"/>
      <c r="DH37" s="129"/>
      <c r="DI37" s="129"/>
      <c r="DJ37" s="129"/>
      <c r="DK37" s="129"/>
      <c r="DL37" s="129"/>
      <c r="DM37" s="129"/>
      <c r="DN37" s="129"/>
      <c r="DO37" s="129"/>
      <c r="DP37" s="129"/>
      <c r="DQ37" s="129"/>
      <c r="DR37" s="129"/>
      <c r="DS37" s="129"/>
      <c r="DT37" s="129"/>
      <c r="DU37" s="129"/>
      <c r="DV37" s="129"/>
      <c r="DW37" s="129"/>
      <c r="DX37" s="129"/>
      <c r="DY37" s="129"/>
      <c r="DZ37" s="129"/>
      <c r="EA37" s="129"/>
      <c r="EB37" s="129"/>
      <c r="EC37" s="129"/>
      <c r="ED37" s="129"/>
      <c r="EE37" s="129"/>
      <c r="EF37" s="129"/>
      <c r="EG37" s="129"/>
      <c r="EH37" s="129"/>
      <c r="EI37" s="129"/>
      <c r="EJ37" s="129"/>
      <c r="EK37" s="129"/>
      <c r="EL37" s="129"/>
      <c r="EM37" s="129"/>
      <c r="EN37" s="129"/>
      <c r="EO37" s="129"/>
      <c r="EP37" s="129"/>
      <c r="EQ37" s="129"/>
      <c r="ER37" s="129"/>
      <c r="ES37" s="129"/>
      <c r="ET37" s="129"/>
      <c r="EU37" s="129"/>
      <c r="EV37" s="129"/>
      <c r="EW37" s="129"/>
      <c r="EX37" s="129"/>
      <c r="EY37" s="129"/>
      <c r="EZ37" s="129"/>
      <c r="FA37" s="129"/>
      <c r="FB37" s="129"/>
    </row>
    <row r="38" spans="1:158" s="130" customFormat="1" ht="47.25" x14ac:dyDescent="0.2">
      <c r="A38" s="31" t="s">
        <v>37</v>
      </c>
      <c r="B38" s="88">
        <v>1043695.5350499999</v>
      </c>
      <c r="C38" s="88">
        <v>206749.03448999999</v>
      </c>
      <c r="D38" s="88">
        <v>205182.21090999999</v>
      </c>
      <c r="E38" s="79">
        <f t="shared" si="1"/>
        <v>99.242161597578942</v>
      </c>
      <c r="F38" s="88">
        <v>1058365.65169</v>
      </c>
      <c r="G38" s="88">
        <v>214684.09799000001</v>
      </c>
      <c r="H38" s="88">
        <v>212634.55241</v>
      </c>
      <c r="I38" s="79">
        <f t="shared" si="2"/>
        <v>99.045320263965024</v>
      </c>
      <c r="J38" s="88">
        <v>108387.91800000001</v>
      </c>
      <c r="K38" s="88">
        <v>17090.575789999999</v>
      </c>
      <c r="L38" s="88">
        <v>16839.950150000001</v>
      </c>
      <c r="M38" s="115">
        <f t="shared" si="8"/>
        <v>98.53354478468394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129"/>
      <c r="BO38" s="129"/>
      <c r="BP38" s="129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29"/>
      <c r="CG38" s="129"/>
      <c r="CH38" s="129"/>
      <c r="CI38" s="129"/>
      <c r="CJ38" s="129"/>
      <c r="CK38" s="129"/>
      <c r="CL38" s="129"/>
      <c r="CM38" s="129"/>
      <c r="CN38" s="129"/>
      <c r="CO38" s="129"/>
      <c r="CP38" s="129"/>
      <c r="CQ38" s="129"/>
      <c r="CR38" s="129"/>
      <c r="CS38" s="129"/>
      <c r="CT38" s="129"/>
      <c r="CU38" s="129"/>
      <c r="CV38" s="129"/>
      <c r="CW38" s="129"/>
      <c r="CX38" s="129"/>
      <c r="CY38" s="129"/>
      <c r="CZ38" s="129"/>
      <c r="DA38" s="129"/>
      <c r="DB38" s="129"/>
      <c r="DC38" s="129"/>
      <c r="DD38" s="129"/>
      <c r="DE38" s="129"/>
      <c r="DF38" s="129"/>
      <c r="DG38" s="129"/>
      <c r="DH38" s="129"/>
      <c r="DI38" s="129"/>
      <c r="DJ38" s="129"/>
      <c r="DK38" s="129"/>
      <c r="DL38" s="129"/>
      <c r="DM38" s="129"/>
      <c r="DN38" s="129"/>
      <c r="DO38" s="129"/>
      <c r="DP38" s="129"/>
      <c r="DQ38" s="129"/>
      <c r="DR38" s="129"/>
      <c r="DS38" s="129"/>
      <c r="DT38" s="129"/>
      <c r="DU38" s="129"/>
      <c r="DV38" s="129"/>
      <c r="DW38" s="129"/>
      <c r="DX38" s="129"/>
      <c r="DY38" s="129"/>
      <c r="DZ38" s="129"/>
      <c r="EA38" s="129"/>
      <c r="EB38" s="129"/>
      <c r="EC38" s="129"/>
      <c r="ED38" s="129"/>
      <c r="EE38" s="129"/>
      <c r="EF38" s="129"/>
      <c r="EG38" s="129"/>
      <c r="EH38" s="129"/>
      <c r="EI38" s="129"/>
      <c r="EJ38" s="129"/>
      <c r="EK38" s="129"/>
      <c r="EL38" s="129"/>
      <c r="EM38" s="129"/>
      <c r="EN38" s="129"/>
      <c r="EO38" s="129"/>
      <c r="EP38" s="129"/>
      <c r="EQ38" s="129"/>
      <c r="ER38" s="129"/>
      <c r="ES38" s="129"/>
      <c r="ET38" s="129"/>
      <c r="EU38" s="129"/>
      <c r="EV38" s="129"/>
      <c r="EW38" s="129"/>
      <c r="EX38" s="129"/>
      <c r="EY38" s="129"/>
      <c r="EZ38" s="129"/>
      <c r="FA38" s="129"/>
      <c r="FB38" s="129"/>
    </row>
    <row r="39" spans="1:158" ht="126" x14ac:dyDescent="0.2">
      <c r="A39" s="40" t="s">
        <v>92</v>
      </c>
      <c r="B39" s="88">
        <v>0</v>
      </c>
      <c r="C39" s="88">
        <v>0</v>
      </c>
      <c r="D39" s="88">
        <v>0</v>
      </c>
      <c r="E39" s="79">
        <v>0</v>
      </c>
      <c r="F39" s="89">
        <v>26313.15237</v>
      </c>
      <c r="G39" s="89">
        <v>7935.0635000000002</v>
      </c>
      <c r="H39" s="89">
        <v>7452.3415000000005</v>
      </c>
      <c r="I39" s="79">
        <v>0</v>
      </c>
      <c r="J39" s="88">
        <v>1543.8637900000001</v>
      </c>
      <c r="K39" s="85">
        <v>393.1891</v>
      </c>
      <c r="L39" s="85">
        <v>393.1891</v>
      </c>
      <c r="M39" s="115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158" ht="15.75" x14ac:dyDescent="0.2">
      <c r="A40" s="31" t="s">
        <v>38</v>
      </c>
      <c r="B40" s="88">
        <f>F40+J40</f>
        <v>705.70491000000004</v>
      </c>
      <c r="C40" s="88">
        <f t="shared" ref="C40" si="10">G40+K40</f>
        <v>705.70491000000004</v>
      </c>
      <c r="D40" s="88">
        <f>H40+L40</f>
        <v>705.70491000000004</v>
      </c>
      <c r="E40" s="79">
        <f t="shared" si="1"/>
        <v>100</v>
      </c>
      <c r="F40" s="88">
        <v>705.20491000000004</v>
      </c>
      <c r="G40" s="88">
        <v>705.20491000000004</v>
      </c>
      <c r="H40" s="88">
        <v>705.20491000000004</v>
      </c>
      <c r="I40" s="88">
        <v>0</v>
      </c>
      <c r="J40" s="88">
        <v>0.5</v>
      </c>
      <c r="K40" s="88">
        <v>0.5</v>
      </c>
      <c r="L40" s="88">
        <v>0.5</v>
      </c>
      <c r="M40" s="115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158" ht="94.5" x14ac:dyDescent="0.2">
      <c r="A41" s="31" t="s">
        <v>70</v>
      </c>
      <c r="B41" s="88">
        <f>F41+J41</f>
        <v>0</v>
      </c>
      <c r="C41" s="88">
        <f t="shared" ref="C41:D42" si="11">G41+K41</f>
        <v>0</v>
      </c>
      <c r="D41" s="88">
        <f t="shared" si="11"/>
        <v>1</v>
      </c>
      <c r="E41" s="79">
        <v>0</v>
      </c>
      <c r="F41" s="89">
        <v>0</v>
      </c>
      <c r="G41" s="89">
        <v>0</v>
      </c>
      <c r="H41" s="89">
        <v>1</v>
      </c>
      <c r="I41" s="79">
        <v>0</v>
      </c>
      <c r="J41" s="88">
        <v>0</v>
      </c>
      <c r="K41" s="85">
        <v>0</v>
      </c>
      <c r="L41" s="85">
        <v>0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158" ht="31.5" x14ac:dyDescent="0.2">
      <c r="A42" s="31" t="s">
        <v>39</v>
      </c>
      <c r="B42" s="88">
        <f>F42+J42</f>
        <v>-4805.8977699999996</v>
      </c>
      <c r="C42" s="88">
        <f>G42+K42</f>
        <v>-4805.8977699999996</v>
      </c>
      <c r="D42" s="88">
        <f t="shared" si="11"/>
        <v>-4833.6364800000001</v>
      </c>
      <c r="E42" s="79">
        <v>0</v>
      </c>
      <c r="F42" s="89">
        <v>-4805.8977699999996</v>
      </c>
      <c r="G42" s="89">
        <v>-4805.8977699999996</v>
      </c>
      <c r="H42" s="89">
        <v>-4832.6364800000001</v>
      </c>
      <c r="I42" s="79">
        <v>0</v>
      </c>
      <c r="J42" s="85">
        <v>0</v>
      </c>
      <c r="K42" s="85">
        <v>0</v>
      </c>
      <c r="L42" s="85">
        <v>-1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158" ht="20.25" x14ac:dyDescent="0.2">
      <c r="A43" s="60" t="s">
        <v>40</v>
      </c>
      <c r="B43" s="87">
        <f>B35+B37</f>
        <v>1345367.04519</v>
      </c>
      <c r="C43" s="87">
        <f>C35+C37</f>
        <v>260278.15972999998</v>
      </c>
      <c r="D43" s="87">
        <f t="shared" ref="D43" si="12">D35+D37</f>
        <v>265944.99735999998</v>
      </c>
      <c r="E43" s="78">
        <f>D43/C43*100</f>
        <v>102.17722364253632</v>
      </c>
      <c r="F43" s="92">
        <f>F35+F37</f>
        <v>1287133.9688300001</v>
      </c>
      <c r="G43" s="92">
        <f>G35+G37</f>
        <v>256270.51023000001</v>
      </c>
      <c r="H43" s="92">
        <f>H35+H37</f>
        <v>260586.37216000003</v>
      </c>
      <c r="I43" s="78">
        <f t="shared" si="2"/>
        <v>101.684104006398</v>
      </c>
      <c r="J43" s="87">
        <f>J35+J37</f>
        <v>181291.111</v>
      </c>
      <c r="K43" s="87">
        <f>K35+K37</f>
        <v>29033.288789999999</v>
      </c>
      <c r="L43" s="87">
        <f>L35+L37</f>
        <v>29650.916850000001</v>
      </c>
      <c r="M43" s="30">
        <f t="shared" si="8"/>
        <v>102.12731001460892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158" ht="12.75" hidden="1" customHeight="1" x14ac:dyDescent="0.2">
      <c r="A44" s="62"/>
      <c r="B44" s="63"/>
      <c r="C44" s="63"/>
      <c r="D44" s="56">
        <f t="shared" ref="D44:D49" si="13">H44+L44</f>
        <v>0</v>
      </c>
      <c r="E44" s="57" t="e">
        <f t="shared" si="1"/>
        <v>#DIV/0!</v>
      </c>
      <c r="F44" s="64"/>
      <c r="G44" s="64"/>
      <c r="H44" s="64"/>
      <c r="I44" s="57" t="e">
        <f t="shared" si="2"/>
        <v>#DIV/0!</v>
      </c>
      <c r="J44" s="64"/>
      <c r="K44" s="64"/>
      <c r="L44" s="64"/>
      <c r="M44" s="30" t="e">
        <f t="shared" si="8"/>
        <v>#DIV/0!</v>
      </c>
    </row>
    <row r="45" spans="1:158" ht="12.75" hidden="1" customHeight="1" x14ac:dyDescent="0.2">
      <c r="A45" s="62"/>
      <c r="B45" s="64"/>
      <c r="C45" s="64"/>
      <c r="D45" s="56">
        <f t="shared" si="13"/>
        <v>0</v>
      </c>
      <c r="E45" s="57" t="e">
        <f t="shared" si="1"/>
        <v>#DIV/0!</v>
      </c>
      <c r="F45" s="64"/>
      <c r="G45" s="64"/>
      <c r="H45" s="64"/>
      <c r="I45" s="57" t="e">
        <f t="shared" si="2"/>
        <v>#DIV/0!</v>
      </c>
      <c r="J45" s="64"/>
      <c r="K45" s="64"/>
      <c r="L45" s="64"/>
      <c r="M45" s="30" t="e">
        <f t="shared" si="8"/>
        <v>#DIV/0!</v>
      </c>
    </row>
    <row r="46" spans="1:158" ht="14.25" hidden="1" customHeight="1" x14ac:dyDescent="0.2">
      <c r="A46" s="62"/>
      <c r="B46" s="64"/>
      <c r="C46" s="64"/>
      <c r="D46" s="56">
        <f t="shared" si="13"/>
        <v>0</v>
      </c>
      <c r="E46" s="57" t="e">
        <f t="shared" si="1"/>
        <v>#DIV/0!</v>
      </c>
      <c r="F46" s="64"/>
      <c r="G46" s="64"/>
      <c r="H46" s="64"/>
      <c r="I46" s="57" t="e">
        <f t="shared" si="2"/>
        <v>#DIV/0!</v>
      </c>
      <c r="J46" s="64"/>
      <c r="K46" s="64"/>
      <c r="L46" s="64"/>
      <c r="M46" s="30" t="e">
        <f t="shared" si="8"/>
        <v>#DIV/0!</v>
      </c>
    </row>
    <row r="47" spans="1:158" ht="14.25" hidden="1" customHeight="1" x14ac:dyDescent="0.2">
      <c r="A47" s="62"/>
      <c r="B47" s="64"/>
      <c r="C47" s="64"/>
      <c r="D47" s="56">
        <f t="shared" si="13"/>
        <v>0</v>
      </c>
      <c r="E47" s="57" t="e">
        <f t="shared" si="1"/>
        <v>#DIV/0!</v>
      </c>
      <c r="F47" s="64"/>
      <c r="G47" s="64"/>
      <c r="H47" s="64"/>
      <c r="I47" s="57" t="e">
        <f t="shared" si="2"/>
        <v>#DIV/0!</v>
      </c>
      <c r="J47" s="64"/>
      <c r="K47" s="64"/>
      <c r="L47" s="64"/>
      <c r="M47" s="30" t="e">
        <f t="shared" si="8"/>
        <v>#DIV/0!</v>
      </c>
    </row>
    <row r="48" spans="1:158" ht="14.25" hidden="1" customHeight="1" x14ac:dyDescent="0.2">
      <c r="A48" s="62"/>
      <c r="B48" s="64"/>
      <c r="C48" s="64"/>
      <c r="D48" s="56">
        <f t="shared" si="13"/>
        <v>0</v>
      </c>
      <c r="E48" s="57" t="e">
        <f t="shared" si="1"/>
        <v>#DIV/0!</v>
      </c>
      <c r="F48" s="64"/>
      <c r="G48" s="64"/>
      <c r="H48" s="64"/>
      <c r="I48" s="57" t="e">
        <f t="shared" si="2"/>
        <v>#DIV/0!</v>
      </c>
      <c r="J48" s="64"/>
      <c r="K48" s="64"/>
      <c r="L48" s="64"/>
      <c r="M48" s="30" t="e">
        <f t="shared" si="8"/>
        <v>#DIV/0!</v>
      </c>
    </row>
    <row r="49" spans="1:158" ht="12.75" hidden="1" customHeight="1" x14ac:dyDescent="0.2">
      <c r="A49" s="62"/>
      <c r="B49" s="64"/>
      <c r="C49" s="64"/>
      <c r="D49" s="56">
        <f t="shared" si="13"/>
        <v>0</v>
      </c>
      <c r="E49" s="57" t="e">
        <f t="shared" si="1"/>
        <v>#DIV/0!</v>
      </c>
      <c r="F49" s="64"/>
      <c r="G49" s="64"/>
      <c r="H49" s="64"/>
      <c r="I49" s="57" t="e">
        <f t="shared" si="2"/>
        <v>#DIV/0!</v>
      </c>
      <c r="J49" s="64"/>
      <c r="K49" s="64"/>
      <c r="L49" s="64"/>
      <c r="M49" s="30" t="e">
        <f t="shared" si="8"/>
        <v>#DIV/0!</v>
      </c>
    </row>
    <row r="50" spans="1:158" ht="33.75" customHeight="1" x14ac:dyDescent="0.2">
      <c r="A50" s="112" t="s">
        <v>41</v>
      </c>
      <c r="B50" s="97">
        <f>B51+B60+B63+B67+B72+B79+B85+B88+B93+B96+B102+B77+B100</f>
        <v>1387994.8387900002</v>
      </c>
      <c r="C50" s="97">
        <f>C51+C60+C63+C67+C72+C79+C85+C88+C93+C96+C102+C77+C100</f>
        <v>267611.24674000003</v>
      </c>
      <c r="D50" s="97">
        <f>D51+D60+D63+D67+D72+D79+D85+D88+D93+D96+D102+D77+D100</f>
        <v>218378.02746000001</v>
      </c>
      <c r="E50" s="95">
        <f t="shared" si="1"/>
        <v>81.602709198603691</v>
      </c>
      <c r="F50" s="98">
        <f>F51+F60+F63+F67+F72+F79+F85+F88+F93+F96+F102+F77+F100</f>
        <v>1323733.94674</v>
      </c>
      <c r="G50" s="98">
        <f>G51+G60+G63+G67+G72+G79+G85+G88+G93+G96+G102+G77+G100</f>
        <v>259187.00803</v>
      </c>
      <c r="H50" s="98">
        <f>H51+H60+H63+H67+H72+H79+H85+H88+H93+H96+H102+H77+H100</f>
        <v>213947.01564000003</v>
      </c>
      <c r="I50" s="95">
        <f t="shared" si="2"/>
        <v>82.545424350604947</v>
      </c>
      <c r="J50" s="98">
        <f>J51+J60+J63+J67+J72+J79+J85+J88+J93+J96+J102+J77+J100</f>
        <v>187318.92678000001</v>
      </c>
      <c r="K50" s="98">
        <f>K51+K60+K63+K67+K72+K79+K85+K88+K93+K96+K102+K77+K100</f>
        <v>33149.252359999999</v>
      </c>
      <c r="L50" s="98">
        <f>L51+L60+L63+L67+L72+L79+L85+L88+L93+L96+L102+L77+L100</f>
        <v>28723.303469999999</v>
      </c>
      <c r="M50" s="113">
        <f t="shared" si="8"/>
        <v>86.648420175712232</v>
      </c>
    </row>
    <row r="51" spans="1:158" s="66" customFormat="1" ht="31.5" x14ac:dyDescent="0.2">
      <c r="A51" s="75" t="s">
        <v>77</v>
      </c>
      <c r="B51" s="65">
        <f>SUM(B52:B59)</f>
        <v>142223.72623999999</v>
      </c>
      <c r="C51" s="65">
        <f>SUM(C52:C59)</f>
        <v>26164.033149999999</v>
      </c>
      <c r="D51" s="65">
        <f>SUM(D52:D59)</f>
        <v>25453.15942</v>
      </c>
      <c r="E51" s="57">
        <f t="shared" si="1"/>
        <v>97.283011659844192</v>
      </c>
      <c r="F51" s="65">
        <f>SUM(F52:F59)</f>
        <v>75107.297980000003</v>
      </c>
      <c r="G51" s="65">
        <f>SUM(G52:G59)</f>
        <v>13701.52389</v>
      </c>
      <c r="H51" s="65">
        <f>SUM(H52:H59)</f>
        <v>12991.17916</v>
      </c>
      <c r="I51" s="57">
        <f t="shared" si="2"/>
        <v>94.815578648748385</v>
      </c>
      <c r="J51" s="65">
        <f>SUM(J52:J59)</f>
        <v>67116.428260000001</v>
      </c>
      <c r="K51" s="65">
        <f>SUM(K52:K59)</f>
        <v>12462.509259999999</v>
      </c>
      <c r="L51" s="65">
        <f>SUM(L52:L59)</f>
        <v>12461.98026</v>
      </c>
      <c r="M51" s="114">
        <f t="shared" si="8"/>
        <v>99.995755268951356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42</v>
      </c>
      <c r="B52" s="80">
        <v>2262.4747000000002</v>
      </c>
      <c r="C52" s="80">
        <v>472.68655999999999</v>
      </c>
      <c r="D52" s="80">
        <v>472.68655999999999</v>
      </c>
      <c r="E52" s="126"/>
      <c r="F52" s="80">
        <v>2262.4747000000002</v>
      </c>
      <c r="G52" s="80">
        <v>472.68655999999999</v>
      </c>
      <c r="H52" s="80">
        <v>472.68655999999999</v>
      </c>
      <c r="I52" s="126"/>
      <c r="J52" s="80">
        <v>0</v>
      </c>
      <c r="K52" s="80">
        <v>0</v>
      </c>
      <c r="L52" s="80">
        <v>0</v>
      </c>
      <c r="M52" s="115"/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106</v>
      </c>
      <c r="B53" s="80">
        <v>932.26376000000005</v>
      </c>
      <c r="C53" s="80">
        <v>153.11863</v>
      </c>
      <c r="D53" s="80">
        <v>153.11863</v>
      </c>
      <c r="E53" s="126"/>
      <c r="F53" s="81">
        <v>932.26376000000005</v>
      </c>
      <c r="G53" s="81">
        <v>153.11863</v>
      </c>
      <c r="H53" s="81">
        <v>153.11863</v>
      </c>
      <c r="I53" s="126"/>
      <c r="J53" s="127">
        <v>0</v>
      </c>
      <c r="K53" s="127">
        <v>0</v>
      </c>
      <c r="L53" s="127">
        <v>0</v>
      </c>
      <c r="M53" s="115"/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78.75" x14ac:dyDescent="0.2">
      <c r="A54" s="100" t="s">
        <v>107</v>
      </c>
      <c r="B54" s="80">
        <v>109346.51852</v>
      </c>
      <c r="C54" s="80">
        <v>20768.71141</v>
      </c>
      <c r="D54" s="80">
        <v>20075.337680000001</v>
      </c>
      <c r="E54" s="126"/>
      <c r="F54" s="81">
        <v>44106.881820000002</v>
      </c>
      <c r="G54" s="81">
        <v>8741.9098300000005</v>
      </c>
      <c r="H54" s="81">
        <v>8048.5650999999998</v>
      </c>
      <c r="I54" s="126"/>
      <c r="J54" s="81">
        <v>65239.636700000003</v>
      </c>
      <c r="K54" s="81">
        <v>12026.801579999999</v>
      </c>
      <c r="L54" s="81">
        <v>12026.772580000001</v>
      </c>
      <c r="M54" s="115"/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43</v>
      </c>
      <c r="B55" s="80">
        <v>4.5</v>
      </c>
      <c r="C55" s="80">
        <v>4.5</v>
      </c>
      <c r="D55" s="80">
        <v>0</v>
      </c>
      <c r="E55" s="126"/>
      <c r="F55" s="127">
        <v>4.5</v>
      </c>
      <c r="G55" s="127">
        <v>4.5</v>
      </c>
      <c r="H55" s="127">
        <v>0</v>
      </c>
      <c r="I55" s="126"/>
      <c r="J55" s="127">
        <v>0</v>
      </c>
      <c r="K55" s="127">
        <v>0</v>
      </c>
      <c r="L55" s="127">
        <v>0</v>
      </c>
      <c r="M55" s="115"/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108</v>
      </c>
      <c r="B56" s="80">
        <v>10966.91678</v>
      </c>
      <c r="C56" s="80">
        <v>1993.9187099999999</v>
      </c>
      <c r="D56" s="80">
        <v>1993.9187099999999</v>
      </c>
      <c r="E56" s="126"/>
      <c r="F56" s="127">
        <v>10966.91678</v>
      </c>
      <c r="G56" s="127">
        <v>1993.9187099999999</v>
      </c>
      <c r="H56" s="127">
        <v>1993.9187099999999</v>
      </c>
      <c r="I56" s="126"/>
      <c r="J56" s="127">
        <v>0</v>
      </c>
      <c r="K56" s="80">
        <v>0</v>
      </c>
      <c r="L56" s="128">
        <v>0</v>
      </c>
      <c r="M56" s="115"/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15.75" x14ac:dyDescent="0.2">
      <c r="A57" s="68" t="s">
        <v>109</v>
      </c>
      <c r="B57" s="80">
        <v>1213.7529999999999</v>
      </c>
      <c r="C57" s="80">
        <v>0</v>
      </c>
      <c r="D57" s="80">
        <v>0</v>
      </c>
      <c r="E57" s="126"/>
      <c r="F57" s="127">
        <v>1061.7529999999999</v>
      </c>
      <c r="G57" s="127">
        <v>0</v>
      </c>
      <c r="H57" s="127">
        <v>0</v>
      </c>
      <c r="I57" s="126"/>
      <c r="J57" s="127">
        <v>152</v>
      </c>
      <c r="K57" s="127">
        <v>0</v>
      </c>
      <c r="L57" s="127">
        <v>0</v>
      </c>
      <c r="M57" s="114"/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44</v>
      </c>
      <c r="B58" s="80">
        <v>17497.299480000001</v>
      </c>
      <c r="C58" s="80">
        <v>2771.0978399999999</v>
      </c>
      <c r="D58" s="80">
        <v>2758.0978399999999</v>
      </c>
      <c r="E58" s="126"/>
      <c r="F58" s="127">
        <v>15772.50792</v>
      </c>
      <c r="G58" s="80">
        <v>2335.3901599999999</v>
      </c>
      <c r="H58" s="80">
        <v>2322.8901599999999</v>
      </c>
      <c r="I58" s="126"/>
      <c r="J58" s="80">
        <v>1724.7915599999999</v>
      </c>
      <c r="K58" s="80">
        <v>435.70767999999998</v>
      </c>
      <c r="L58" s="128">
        <v>435.20767999999998</v>
      </c>
      <c r="M58" s="114"/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/>
      <c r="B59" s="80"/>
      <c r="C59" s="80"/>
      <c r="D59" s="80"/>
      <c r="E59" s="126"/>
      <c r="F59" s="83"/>
      <c r="G59" s="83"/>
      <c r="H59" s="83"/>
      <c r="I59" s="32"/>
      <c r="J59" s="83"/>
      <c r="K59" s="84"/>
      <c r="L59" s="84"/>
      <c r="M59" s="114"/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78</v>
      </c>
      <c r="B60" s="65">
        <f>SUM(B61:B62)</f>
        <v>2876.9500000000003</v>
      </c>
      <c r="C60" s="65">
        <f>SUM(C61:C62)</f>
        <v>656.33253999999999</v>
      </c>
      <c r="D60" s="65">
        <f>SUM(D61:D62)</f>
        <v>425.86119000000002</v>
      </c>
      <c r="E60" s="57">
        <f>D60/C60*100</f>
        <v>64.884972791384072</v>
      </c>
      <c r="F60" s="65">
        <f>F61+F62</f>
        <v>2876.9500000000003</v>
      </c>
      <c r="G60" s="65">
        <f>G61+G62</f>
        <v>656.33253999999999</v>
      </c>
      <c r="H60" s="65">
        <f>H61+H62</f>
        <v>656.33253999999999</v>
      </c>
      <c r="I60" s="32">
        <f t="shared" si="2"/>
        <v>100</v>
      </c>
      <c r="J60" s="65">
        <f>J61+J62</f>
        <v>2572.8000000000002</v>
      </c>
      <c r="K60" s="65">
        <f>K61+K62</f>
        <v>649.99113999999997</v>
      </c>
      <c r="L60" s="65">
        <f>L61+L62</f>
        <v>419.51979</v>
      </c>
      <c r="M60" s="114">
        <f t="shared" si="8"/>
        <v>64.542385916214187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45</v>
      </c>
      <c r="B61" s="84">
        <v>2572.8000000000002</v>
      </c>
      <c r="C61" s="84">
        <v>649.99113999999997</v>
      </c>
      <c r="D61" s="84">
        <v>419.51979</v>
      </c>
      <c r="E61" s="32"/>
      <c r="F61" s="84">
        <v>2572.8000000000002</v>
      </c>
      <c r="G61" s="84">
        <v>649.99113999999997</v>
      </c>
      <c r="H61" s="84">
        <v>649.99113999999997</v>
      </c>
      <c r="I61" s="32"/>
      <c r="J61" s="84">
        <v>2572.8000000000002</v>
      </c>
      <c r="K61" s="84">
        <v>649.99113999999997</v>
      </c>
      <c r="L61" s="84">
        <v>419.51979</v>
      </c>
      <c r="M61" s="115"/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95</v>
      </c>
      <c r="B62" s="84">
        <v>304.14999999999998</v>
      </c>
      <c r="C62" s="84">
        <v>6.3414000000000001</v>
      </c>
      <c r="D62" s="84">
        <v>6.3414000000000001</v>
      </c>
      <c r="E62" s="32"/>
      <c r="F62" s="84">
        <v>304.14999999999998</v>
      </c>
      <c r="G62" s="84">
        <v>6.3414000000000001</v>
      </c>
      <c r="H62" s="84">
        <v>6.3414000000000001</v>
      </c>
      <c r="I62" s="32"/>
      <c r="J62" s="84">
        <v>0</v>
      </c>
      <c r="K62" s="84">
        <v>0</v>
      </c>
      <c r="L62" s="84">
        <v>0</v>
      </c>
      <c r="M62" s="115"/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79</v>
      </c>
      <c r="B63" s="65">
        <f>SUM(B64:B66)</f>
        <v>635.72427000000005</v>
      </c>
      <c r="C63" s="65">
        <f>SUM(C64:C66)</f>
        <v>4.9528600000000003</v>
      </c>
      <c r="D63" s="65">
        <f>SUM(D64:D66)</f>
        <v>4.9528600000000003</v>
      </c>
      <c r="E63" s="57">
        <f t="shared" si="1"/>
        <v>100</v>
      </c>
      <c r="F63" s="110">
        <f>SUM(F64:F66)</f>
        <v>30</v>
      </c>
      <c r="G63" s="110">
        <f>SUM(G64:G66)</f>
        <v>0</v>
      </c>
      <c r="H63" s="110">
        <f>SUM(H64:H66)</f>
        <v>0</v>
      </c>
      <c r="I63" s="32">
        <v>0</v>
      </c>
      <c r="J63" s="110">
        <f>SUM(J64:J66)</f>
        <v>605.72427000000005</v>
      </c>
      <c r="K63" s="110">
        <f>SUM(K64:K66)</f>
        <v>4.9528600000000003</v>
      </c>
      <c r="L63" s="110">
        <f>SUM(L64:L66)</f>
        <v>4.9528600000000003</v>
      </c>
      <c r="M63" s="114">
        <f t="shared" si="8"/>
        <v>100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15.75" x14ac:dyDescent="0.2">
      <c r="A64" s="68" t="s">
        <v>101</v>
      </c>
      <c r="B64" s="84">
        <v>586.72427000000005</v>
      </c>
      <c r="C64" s="84">
        <v>4.9528600000000003</v>
      </c>
      <c r="D64" s="84">
        <v>4.9528600000000003</v>
      </c>
      <c r="E64" s="32"/>
      <c r="F64" s="99">
        <v>0</v>
      </c>
      <c r="G64" s="99">
        <v>0</v>
      </c>
      <c r="H64" s="99">
        <v>0</v>
      </c>
      <c r="I64" s="32"/>
      <c r="J64" s="99">
        <v>586.72427000000005</v>
      </c>
      <c r="K64" s="99">
        <v>4.9528600000000003</v>
      </c>
      <c r="L64" s="99">
        <v>4.9528600000000003</v>
      </c>
      <c r="M64" s="115"/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63" x14ac:dyDescent="0.2">
      <c r="A65" s="68" t="s">
        <v>46</v>
      </c>
      <c r="B65" s="84">
        <v>30</v>
      </c>
      <c r="C65" s="84">
        <v>0</v>
      </c>
      <c r="D65" s="84">
        <v>0</v>
      </c>
      <c r="E65" s="32"/>
      <c r="F65" s="99">
        <v>30</v>
      </c>
      <c r="G65" s="99">
        <v>0</v>
      </c>
      <c r="H65" s="99">
        <v>0</v>
      </c>
      <c r="I65" s="32"/>
      <c r="J65" s="99">
        <v>19</v>
      </c>
      <c r="K65" s="99">
        <v>0</v>
      </c>
      <c r="L65" s="99">
        <v>0</v>
      </c>
      <c r="M65" s="115"/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ht="47.25" x14ac:dyDescent="0.2">
      <c r="A66" s="68" t="s">
        <v>47</v>
      </c>
      <c r="B66" s="99">
        <v>19</v>
      </c>
      <c r="C66" s="99">
        <v>0</v>
      </c>
      <c r="D66" s="99">
        <v>0</v>
      </c>
      <c r="E66" s="32"/>
      <c r="F66" s="99">
        <v>0</v>
      </c>
      <c r="G66" s="99">
        <v>0</v>
      </c>
      <c r="H66" s="99">
        <v>0</v>
      </c>
      <c r="I66" s="32"/>
      <c r="J66" s="99">
        <v>0</v>
      </c>
      <c r="K66" s="99">
        <v>0</v>
      </c>
      <c r="L66" s="84">
        <v>0</v>
      </c>
      <c r="M66" s="115"/>
      <c r="N66" s="5"/>
      <c r="O66" s="5"/>
      <c r="P66" s="5"/>
      <c r="Q66" s="26"/>
      <c r="R66" s="5"/>
      <c r="S66" s="5"/>
      <c r="T66" s="5"/>
      <c r="U66" s="26"/>
      <c r="V66" s="5"/>
      <c r="W66" s="5"/>
      <c r="X66" s="5"/>
      <c r="Y66" s="26"/>
      <c r="Z66" s="5"/>
      <c r="AA66" s="5"/>
      <c r="AB66" s="5"/>
      <c r="AC66" s="26"/>
      <c r="AD66" s="5"/>
      <c r="AE66" s="5"/>
      <c r="AF66" s="5"/>
      <c r="AG66" s="26"/>
      <c r="AH66" s="5"/>
      <c r="AI66" s="5"/>
      <c r="AJ66" s="5"/>
      <c r="AK66" s="26"/>
      <c r="AL66" s="5"/>
      <c r="AM66" s="5"/>
      <c r="AN66" s="5"/>
      <c r="AO66" s="26"/>
      <c r="AP66" s="5"/>
      <c r="AQ66" s="5"/>
      <c r="AR66" s="5"/>
      <c r="AS66" s="5"/>
      <c r="AT66" s="26"/>
    </row>
    <row r="67" spans="1:158" s="66" customFormat="1" ht="15.75" x14ac:dyDescent="0.2">
      <c r="A67" s="75" t="s">
        <v>80</v>
      </c>
      <c r="B67" s="65">
        <f>SUM(B68:B71)</f>
        <v>172378.80624000003</v>
      </c>
      <c r="C67" s="65">
        <f>SUM(C68:C71)</f>
        <v>31276.906829999996</v>
      </c>
      <c r="D67" s="65">
        <f>SUM(D68:D71)</f>
        <v>7166.6647599999997</v>
      </c>
      <c r="E67" s="57">
        <f t="shared" si="1"/>
        <v>22.91359819867456</v>
      </c>
      <c r="F67" s="65">
        <f>SUM(F68:F71)</f>
        <v>149540.42055000001</v>
      </c>
      <c r="G67" s="65">
        <f>SUM(G68:G71)</f>
        <v>26595.797259999999</v>
      </c>
      <c r="H67" s="65">
        <f>SUM(H68:H71)</f>
        <v>5728.7604799999999</v>
      </c>
      <c r="I67" s="32">
        <f t="shared" si="2"/>
        <v>21.54009682054555</v>
      </c>
      <c r="J67" s="65">
        <f>SUM(J68:J71)</f>
        <v>50532.754719999997</v>
      </c>
      <c r="K67" s="65">
        <f>SUM(K68:K71)</f>
        <v>8075.4279200000001</v>
      </c>
      <c r="L67" s="65">
        <f>SUM(L68:L71)</f>
        <v>4832.2226300000002</v>
      </c>
      <c r="M67" s="114">
        <f t="shared" si="8"/>
        <v>59.838595277809134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75" x14ac:dyDescent="0.2">
      <c r="A68" s="68" t="s">
        <v>48</v>
      </c>
      <c r="B68" s="84">
        <v>106139.47900000001</v>
      </c>
      <c r="C68" s="84">
        <v>21527.610069999999</v>
      </c>
      <c r="D68" s="84">
        <v>830.35667999999998</v>
      </c>
      <c r="E68" s="32"/>
      <c r="F68" s="84">
        <v>106139.47900000001</v>
      </c>
      <c r="G68" s="84">
        <v>21527.610069999999</v>
      </c>
      <c r="H68" s="84">
        <v>830.35667999999998</v>
      </c>
      <c r="I68" s="32"/>
      <c r="J68" s="84">
        <v>0</v>
      </c>
      <c r="K68" s="84">
        <v>0</v>
      </c>
      <c r="L68" s="84">
        <v>0</v>
      </c>
      <c r="M68" s="115"/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75" x14ac:dyDescent="0.2">
      <c r="A69" s="68" t="s">
        <v>96</v>
      </c>
      <c r="B69" s="84">
        <v>39</v>
      </c>
      <c r="C69" s="84">
        <v>0</v>
      </c>
      <c r="D69" s="84">
        <v>0</v>
      </c>
      <c r="E69" s="32"/>
      <c r="F69" s="84">
        <v>39</v>
      </c>
      <c r="G69" s="84">
        <v>0</v>
      </c>
      <c r="H69" s="84">
        <v>0</v>
      </c>
      <c r="I69" s="32"/>
      <c r="J69" s="84">
        <v>0</v>
      </c>
      <c r="K69" s="84">
        <v>0</v>
      </c>
      <c r="L69" s="84">
        <v>0</v>
      </c>
      <c r="M69" s="115"/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ht="31.5" x14ac:dyDescent="0.2">
      <c r="A70" s="68" t="s">
        <v>73</v>
      </c>
      <c r="B70" s="84">
        <v>59165.72769</v>
      </c>
      <c r="C70" s="84">
        <v>8312.9279200000001</v>
      </c>
      <c r="D70" s="84">
        <v>4899.9392399999997</v>
      </c>
      <c r="E70" s="32"/>
      <c r="F70" s="84">
        <v>36372.591999999997</v>
      </c>
      <c r="G70" s="84">
        <v>3631.81835</v>
      </c>
      <c r="H70" s="84">
        <v>3462.03496</v>
      </c>
      <c r="I70" s="32"/>
      <c r="J70" s="84">
        <v>50487.504719999997</v>
      </c>
      <c r="K70" s="84">
        <v>8075.4279200000001</v>
      </c>
      <c r="L70" s="84">
        <v>4832.2226300000002</v>
      </c>
      <c r="M70" s="115"/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31.5" x14ac:dyDescent="0.2">
      <c r="A71" s="68" t="s">
        <v>49</v>
      </c>
      <c r="B71" s="84">
        <v>7034.5995499999999</v>
      </c>
      <c r="C71" s="84">
        <v>1436.3688400000001</v>
      </c>
      <c r="D71" s="84">
        <v>1436.3688400000001</v>
      </c>
      <c r="E71" s="32"/>
      <c r="F71" s="84">
        <v>6989.3495499999999</v>
      </c>
      <c r="G71" s="84">
        <v>1436.3688400000001</v>
      </c>
      <c r="H71" s="84">
        <v>1436.3688400000001</v>
      </c>
      <c r="I71" s="32"/>
      <c r="J71" s="84">
        <v>45.25</v>
      </c>
      <c r="K71" s="84">
        <v>0</v>
      </c>
      <c r="L71" s="84">
        <v>0</v>
      </c>
      <c r="M71" s="115"/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s="71" customFormat="1" ht="31.5" x14ac:dyDescent="0.2">
      <c r="A72" s="75" t="s">
        <v>81</v>
      </c>
      <c r="B72" s="65">
        <f>SUM(B73:B76)</f>
        <v>75899.082620000001</v>
      </c>
      <c r="C72" s="65">
        <f t="shared" ref="C72:D72" si="14">SUM(C73:C76)</f>
        <v>3858.9219600000001</v>
      </c>
      <c r="D72" s="65">
        <f t="shared" si="14"/>
        <v>3513.4007099999999</v>
      </c>
      <c r="E72" s="57">
        <f t="shared" si="1"/>
        <v>91.046171610062814</v>
      </c>
      <c r="F72" s="65">
        <f>F73+F74+F75+F76</f>
        <v>43962.906739999999</v>
      </c>
      <c r="G72" s="65">
        <f>G73+G74+G75+G76</f>
        <v>6.3541800000000004</v>
      </c>
      <c r="H72" s="65">
        <f>H73+H74+H75+H76</f>
        <v>6.3541800000000004</v>
      </c>
      <c r="I72" s="32">
        <f t="shared" si="2"/>
        <v>100</v>
      </c>
      <c r="J72" s="65">
        <f t="shared" ref="J72:L72" si="15">J73+J74+J75+J76</f>
        <v>33313.657010000003</v>
      </c>
      <c r="K72" s="65">
        <f t="shared" si="15"/>
        <v>3852.5677800000003</v>
      </c>
      <c r="L72" s="65">
        <f t="shared" si="15"/>
        <v>3507.0465299999996</v>
      </c>
      <c r="M72" s="114">
        <f t="shared" si="8"/>
        <v>91.031403735614475</v>
      </c>
      <c r="N72" s="69"/>
      <c r="O72" s="69"/>
      <c r="P72" s="69"/>
      <c r="Q72" s="70"/>
      <c r="R72" s="69"/>
      <c r="S72" s="69"/>
      <c r="T72" s="69"/>
      <c r="U72" s="70"/>
      <c r="V72" s="69"/>
      <c r="W72" s="69"/>
      <c r="X72" s="69"/>
      <c r="Y72" s="70"/>
      <c r="Z72" s="69"/>
      <c r="AA72" s="69"/>
      <c r="AB72" s="69"/>
      <c r="AC72" s="70"/>
      <c r="AD72" s="69"/>
      <c r="AE72" s="69"/>
      <c r="AF72" s="69"/>
      <c r="AG72" s="70"/>
      <c r="AH72" s="69"/>
      <c r="AI72" s="69"/>
      <c r="AJ72" s="69"/>
      <c r="AK72" s="70"/>
      <c r="AL72" s="69"/>
      <c r="AM72" s="69"/>
      <c r="AN72" s="69"/>
      <c r="AO72" s="70"/>
      <c r="AP72" s="69"/>
      <c r="AQ72" s="69"/>
      <c r="AR72" s="69"/>
      <c r="AS72" s="69"/>
      <c r="AT72" s="70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69"/>
      <c r="ER72" s="69"/>
      <c r="ES72" s="69"/>
      <c r="ET72" s="69"/>
      <c r="EU72" s="69"/>
      <c r="EV72" s="69"/>
      <c r="EW72" s="69"/>
      <c r="EX72" s="69"/>
      <c r="EY72" s="69"/>
      <c r="EZ72" s="69"/>
      <c r="FA72" s="69"/>
      <c r="FB72" s="69"/>
    </row>
    <row r="73" spans="1:158" ht="15.75" x14ac:dyDescent="0.2">
      <c r="A73" s="68" t="s">
        <v>50</v>
      </c>
      <c r="B73" s="84">
        <v>1979.00523</v>
      </c>
      <c r="C73" s="84">
        <v>228.88583</v>
      </c>
      <c r="D73" s="84">
        <v>228.88583</v>
      </c>
      <c r="E73" s="32"/>
      <c r="F73" s="84">
        <v>0</v>
      </c>
      <c r="G73" s="84">
        <v>0</v>
      </c>
      <c r="H73" s="84">
        <v>0</v>
      </c>
      <c r="I73" s="32"/>
      <c r="J73" s="84">
        <v>1979.00523</v>
      </c>
      <c r="K73" s="84">
        <v>228.88583</v>
      </c>
      <c r="L73" s="84">
        <v>228.88583</v>
      </c>
      <c r="M73" s="115"/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ht="15.75" x14ac:dyDescent="0.2">
      <c r="A74" s="68" t="s">
        <v>51</v>
      </c>
      <c r="B74" s="84">
        <v>42326.078529999999</v>
      </c>
      <c r="C74" s="84">
        <v>534.16413999999997</v>
      </c>
      <c r="D74" s="84">
        <v>534.16413999999997</v>
      </c>
      <c r="E74" s="32"/>
      <c r="F74" s="84">
        <v>40156.635719999998</v>
      </c>
      <c r="G74" s="84">
        <v>6.3541800000000004</v>
      </c>
      <c r="H74" s="84">
        <v>6.3541800000000004</v>
      </c>
      <c r="I74" s="32"/>
      <c r="J74" s="84">
        <v>2409.44281</v>
      </c>
      <c r="K74" s="84">
        <v>527.80996000000005</v>
      </c>
      <c r="L74" s="84">
        <v>527.80996000000005</v>
      </c>
      <c r="M74" s="115"/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75" x14ac:dyDescent="0.2">
      <c r="A75" s="68" t="s">
        <v>52</v>
      </c>
      <c r="B75" s="84">
        <v>31593.99886</v>
      </c>
      <c r="C75" s="84">
        <v>3095.8719900000001</v>
      </c>
      <c r="D75" s="84">
        <v>2750.3507399999999</v>
      </c>
      <c r="E75" s="32"/>
      <c r="F75" s="84">
        <v>3806.2710200000001</v>
      </c>
      <c r="G75" s="84">
        <v>0</v>
      </c>
      <c r="H75" s="84">
        <v>0</v>
      </c>
      <c r="I75" s="32"/>
      <c r="J75" s="84">
        <v>28925.20897</v>
      </c>
      <c r="K75" s="84">
        <v>3095.8719900000001</v>
      </c>
      <c r="L75" s="84">
        <v>2750.3507399999999</v>
      </c>
      <c r="M75" s="115"/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75" x14ac:dyDescent="0.2">
      <c r="A76" s="68"/>
      <c r="B76" s="84"/>
      <c r="C76" s="84"/>
      <c r="D76" s="84"/>
      <c r="E76" s="32"/>
      <c r="F76" s="84"/>
      <c r="G76" s="84"/>
      <c r="H76" s="84"/>
      <c r="I76" s="32"/>
      <c r="J76" s="84"/>
      <c r="K76" s="84"/>
      <c r="L76" s="84"/>
      <c r="M76" s="115"/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s="71" customFormat="1" ht="15.75" x14ac:dyDescent="0.2">
      <c r="A77" s="75" t="s">
        <v>97</v>
      </c>
      <c r="B77" s="65">
        <f>B78</f>
        <v>10000</v>
      </c>
      <c r="C77" s="65">
        <f t="shared" ref="C77:D77" si="16">C78</f>
        <v>0</v>
      </c>
      <c r="D77" s="65">
        <f t="shared" si="16"/>
        <v>0</v>
      </c>
      <c r="E77" s="57" t="e">
        <f t="shared" ref="E77" si="17">D77/C77*100</f>
        <v>#DIV/0!</v>
      </c>
      <c r="F77" s="65">
        <f>F78</f>
        <v>10000</v>
      </c>
      <c r="G77" s="65">
        <f t="shared" ref="G77:H77" si="18">G78</f>
        <v>0</v>
      </c>
      <c r="H77" s="65">
        <f t="shared" si="18"/>
        <v>0</v>
      </c>
      <c r="I77" s="32" t="e">
        <f t="shared" ref="I77" si="19">H77/G77*100</f>
        <v>#DIV/0!</v>
      </c>
      <c r="J77" s="65">
        <f>J78</f>
        <v>0</v>
      </c>
      <c r="K77" s="65">
        <f t="shared" ref="K77:L77" si="20">K78</f>
        <v>0</v>
      </c>
      <c r="L77" s="65">
        <f t="shared" si="20"/>
        <v>0</v>
      </c>
      <c r="M77" s="114" t="e">
        <f t="shared" ref="M77" si="21">L77/K77*100</f>
        <v>#DIV/0!</v>
      </c>
      <c r="N77" s="69"/>
      <c r="O77" s="69"/>
      <c r="P77" s="69"/>
      <c r="Q77" s="70"/>
      <c r="R77" s="69"/>
      <c r="S77" s="69"/>
      <c r="T77" s="69"/>
      <c r="U77" s="70"/>
      <c r="V77" s="69"/>
      <c r="W77" s="69"/>
      <c r="X77" s="69"/>
      <c r="Y77" s="70"/>
      <c r="Z77" s="69"/>
      <c r="AA77" s="69"/>
      <c r="AB77" s="69"/>
      <c r="AC77" s="70"/>
      <c r="AD77" s="69"/>
      <c r="AE77" s="69"/>
      <c r="AF77" s="69"/>
      <c r="AG77" s="70"/>
      <c r="AH77" s="69"/>
      <c r="AI77" s="69"/>
      <c r="AJ77" s="69"/>
      <c r="AK77" s="70"/>
      <c r="AL77" s="69"/>
      <c r="AM77" s="69"/>
      <c r="AN77" s="69"/>
      <c r="AO77" s="70"/>
      <c r="AP77" s="69"/>
      <c r="AQ77" s="69"/>
      <c r="AR77" s="69"/>
      <c r="AS77" s="69"/>
      <c r="AT77" s="70"/>
      <c r="AU77" s="69"/>
      <c r="AV77" s="69"/>
      <c r="AW77" s="69"/>
      <c r="AX77" s="69"/>
      <c r="AY77" s="69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9"/>
      <c r="CJ77" s="69"/>
      <c r="CK77" s="69"/>
      <c r="CL77" s="69"/>
      <c r="CM77" s="69"/>
      <c r="CN77" s="69"/>
      <c r="CO77" s="69"/>
      <c r="CP77" s="69"/>
      <c r="CQ77" s="69"/>
      <c r="CR77" s="69"/>
      <c r="CS77" s="69"/>
      <c r="CT77" s="69"/>
      <c r="CU77" s="69"/>
      <c r="CV77" s="69"/>
      <c r="CW77" s="69"/>
      <c r="CX77" s="69"/>
      <c r="CY77" s="69"/>
      <c r="CZ77" s="69"/>
      <c r="DA77" s="69"/>
      <c r="DB77" s="69"/>
      <c r="DC77" s="69"/>
      <c r="DD77" s="69"/>
      <c r="DE77" s="69"/>
      <c r="DF77" s="69"/>
      <c r="DG77" s="69"/>
      <c r="DH77" s="69"/>
      <c r="DI77" s="69"/>
      <c r="DJ77" s="69"/>
      <c r="DK77" s="69"/>
      <c r="DL77" s="69"/>
      <c r="DM77" s="69"/>
      <c r="DN77" s="69"/>
      <c r="DO77" s="69"/>
      <c r="DP77" s="69"/>
      <c r="DQ77" s="69"/>
      <c r="DR77" s="69"/>
      <c r="DS77" s="69"/>
      <c r="DT77" s="69"/>
      <c r="DU77" s="69"/>
      <c r="DV77" s="69"/>
      <c r="DW77" s="69"/>
      <c r="DX77" s="69"/>
      <c r="DY77" s="69"/>
      <c r="DZ77" s="69"/>
      <c r="EA77" s="69"/>
      <c r="EB77" s="69"/>
      <c r="EC77" s="69"/>
      <c r="ED77" s="69"/>
      <c r="EE77" s="69"/>
      <c r="EF77" s="69"/>
      <c r="EG77" s="69"/>
      <c r="EH77" s="69"/>
      <c r="EI77" s="69"/>
      <c r="EJ77" s="69"/>
      <c r="EK77" s="69"/>
      <c r="EL77" s="69"/>
      <c r="EM77" s="69"/>
      <c r="EN77" s="69"/>
      <c r="EO77" s="69"/>
      <c r="EP77" s="69"/>
      <c r="EQ77" s="69"/>
      <c r="ER77" s="69"/>
      <c r="ES77" s="69"/>
      <c r="ET77" s="69"/>
      <c r="EU77" s="69"/>
      <c r="EV77" s="69"/>
      <c r="EW77" s="69"/>
      <c r="EX77" s="69"/>
      <c r="EY77" s="69"/>
      <c r="EZ77" s="69"/>
      <c r="FA77" s="69"/>
      <c r="FB77" s="69"/>
    </row>
    <row r="78" spans="1:158" ht="31.5" x14ac:dyDescent="0.2">
      <c r="A78" s="68" t="s">
        <v>98</v>
      </c>
      <c r="B78" s="84">
        <v>10000</v>
      </c>
      <c r="C78" s="84">
        <v>0</v>
      </c>
      <c r="D78" s="84">
        <v>0</v>
      </c>
      <c r="E78" s="32"/>
      <c r="F78" s="84">
        <v>10000</v>
      </c>
      <c r="G78" s="84">
        <v>0</v>
      </c>
      <c r="H78" s="84">
        <v>0</v>
      </c>
      <c r="I78" s="32"/>
      <c r="J78" s="84">
        <v>0</v>
      </c>
      <c r="K78" s="84">
        <v>0</v>
      </c>
      <c r="L78" s="84">
        <v>0</v>
      </c>
      <c r="M78" s="115"/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s="66" customFormat="1" ht="15.75" x14ac:dyDescent="0.2">
      <c r="A79" s="94" t="s">
        <v>82</v>
      </c>
      <c r="B79" s="65">
        <f>SUM(B80:B84)</f>
        <v>818348.85230000014</v>
      </c>
      <c r="C79" s="65">
        <f t="shared" ref="C79:D79" si="22">SUM(C80:C84)</f>
        <v>167905.82516000001</v>
      </c>
      <c r="D79" s="65">
        <f t="shared" si="22"/>
        <v>154071.34300000002</v>
      </c>
      <c r="E79" s="57">
        <f t="shared" si="1"/>
        <v>91.760570458578854</v>
      </c>
      <c r="F79" s="65">
        <f>F80+F81+F82+F83+F84</f>
        <v>818284.75230000005</v>
      </c>
      <c r="G79" s="65">
        <f>G80+G81+G82+G83+G84</f>
        <v>167903.87226</v>
      </c>
      <c r="H79" s="65">
        <f>H80+H81+H82+H83+H84</f>
        <v>154069.39010000002</v>
      </c>
      <c r="I79" s="32">
        <f t="shared" si="2"/>
        <v>91.760474625280096</v>
      </c>
      <c r="J79" s="65">
        <f>J80+J81+J82+J82+J83+J84</f>
        <v>64.099999999999994</v>
      </c>
      <c r="K79" s="65">
        <f>K80+K81+K82+K82+K83+K84</f>
        <v>1.9529000000000001</v>
      </c>
      <c r="L79" s="65">
        <f>L80+L81+L82+L82+L83+L84</f>
        <v>1.9529000000000001</v>
      </c>
      <c r="M79" s="114">
        <v>0</v>
      </c>
      <c r="N79" s="16"/>
      <c r="O79" s="16"/>
      <c r="P79" s="16"/>
      <c r="Q79" s="15"/>
      <c r="R79" s="16"/>
      <c r="S79" s="16"/>
      <c r="T79" s="16"/>
      <c r="U79" s="15"/>
      <c r="V79" s="16"/>
      <c r="W79" s="16"/>
      <c r="X79" s="16"/>
      <c r="Y79" s="15"/>
      <c r="Z79" s="16"/>
      <c r="AA79" s="16"/>
      <c r="AB79" s="16"/>
      <c r="AC79" s="15"/>
      <c r="AD79" s="16"/>
      <c r="AE79" s="16"/>
      <c r="AF79" s="16"/>
      <c r="AG79" s="15"/>
      <c r="AH79" s="16"/>
      <c r="AI79" s="16"/>
      <c r="AJ79" s="16"/>
      <c r="AK79" s="15"/>
      <c r="AL79" s="16"/>
      <c r="AM79" s="16"/>
      <c r="AN79" s="16"/>
      <c r="AO79" s="15"/>
      <c r="AP79" s="16"/>
      <c r="AQ79" s="16"/>
      <c r="AR79" s="16"/>
      <c r="AS79" s="16"/>
      <c r="AT79" s="15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</row>
    <row r="80" spans="1:158" ht="15.75" x14ac:dyDescent="0.2">
      <c r="A80" s="68" t="s">
        <v>53</v>
      </c>
      <c r="B80" s="84">
        <v>148330.58888</v>
      </c>
      <c r="C80" s="84">
        <v>30725.96197</v>
      </c>
      <c r="D80" s="84">
        <v>25984.56899</v>
      </c>
      <c r="E80" s="32"/>
      <c r="F80" s="84">
        <v>148330.58888</v>
      </c>
      <c r="G80" s="84">
        <v>30725.96197</v>
      </c>
      <c r="H80" s="84">
        <v>25984.56899</v>
      </c>
      <c r="I80" s="32"/>
      <c r="J80" s="84"/>
      <c r="K80" s="84"/>
      <c r="L80" s="84"/>
      <c r="M80" s="115"/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ht="15.75" x14ac:dyDescent="0.2">
      <c r="A81" s="68" t="s">
        <v>54</v>
      </c>
      <c r="B81" s="84">
        <v>611355.65628999996</v>
      </c>
      <c r="C81" s="84">
        <v>126027.27933</v>
      </c>
      <c r="D81" s="84">
        <v>118339.2769</v>
      </c>
      <c r="E81" s="32"/>
      <c r="F81" s="84">
        <v>611355.65628999996</v>
      </c>
      <c r="G81" s="84">
        <v>126027.27933</v>
      </c>
      <c r="H81" s="84">
        <v>118339.2769</v>
      </c>
      <c r="I81" s="32"/>
      <c r="J81" s="84"/>
      <c r="K81" s="84"/>
      <c r="L81" s="84"/>
      <c r="M81" s="115"/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15.75" x14ac:dyDescent="0.2">
      <c r="A82" s="68" t="s">
        <v>88</v>
      </c>
      <c r="B82" s="84">
        <v>34929.589749999999</v>
      </c>
      <c r="C82" s="84">
        <v>7703.9025000000001</v>
      </c>
      <c r="D82" s="84">
        <v>6298.8157499999998</v>
      </c>
      <c r="E82" s="32"/>
      <c r="F82" s="99">
        <v>34929.589749999999</v>
      </c>
      <c r="G82" s="84">
        <v>7703.9025000000001</v>
      </c>
      <c r="H82" s="84">
        <v>6298.8157499999998</v>
      </c>
      <c r="I82" s="32"/>
      <c r="J82" s="84"/>
      <c r="K82" s="84"/>
      <c r="L82" s="84"/>
      <c r="M82" s="115"/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31.5" x14ac:dyDescent="0.2">
      <c r="A83" s="68" t="s">
        <v>55</v>
      </c>
      <c r="B83" s="84">
        <v>1105.3</v>
      </c>
      <c r="C83" s="84">
        <v>1.9529000000000001</v>
      </c>
      <c r="D83" s="84">
        <v>1.9529000000000001</v>
      </c>
      <c r="E83" s="32"/>
      <c r="F83" s="84">
        <v>1041.2</v>
      </c>
      <c r="G83" s="84">
        <v>0</v>
      </c>
      <c r="H83" s="84">
        <v>0</v>
      </c>
      <c r="I83" s="32"/>
      <c r="J83" s="84">
        <v>64.099999999999994</v>
      </c>
      <c r="K83" s="84">
        <v>1.9529000000000001</v>
      </c>
      <c r="L83" s="84">
        <v>1.9529000000000001</v>
      </c>
      <c r="M83" s="115"/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15.75" x14ac:dyDescent="0.2">
      <c r="A84" s="68" t="s">
        <v>56</v>
      </c>
      <c r="B84" s="84">
        <v>22627.717379999998</v>
      </c>
      <c r="C84" s="84">
        <v>3446.7284599999998</v>
      </c>
      <c r="D84" s="84">
        <v>3446.7284599999998</v>
      </c>
      <c r="E84" s="32"/>
      <c r="F84" s="84">
        <v>22627.717379999998</v>
      </c>
      <c r="G84" s="84">
        <v>3446.7284599999998</v>
      </c>
      <c r="H84" s="84">
        <v>3446.7284599999998</v>
      </c>
      <c r="I84" s="32"/>
      <c r="J84" s="84"/>
      <c r="K84" s="84"/>
      <c r="L84" s="84"/>
      <c r="M84" s="115"/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s="66" customFormat="1" ht="15.75" x14ac:dyDescent="0.2">
      <c r="A85" s="75" t="s">
        <v>83</v>
      </c>
      <c r="B85" s="65">
        <f>SUM(B86:B87)</f>
        <v>96303.604979999989</v>
      </c>
      <c r="C85" s="65">
        <f>SUM(C86:C87)</f>
        <v>23267.579040000001</v>
      </c>
      <c r="D85" s="65">
        <f>SUM(D86:D87)</f>
        <v>18105.654020000002</v>
      </c>
      <c r="E85" s="57">
        <f t="shared" si="1"/>
        <v>77.814945804520633</v>
      </c>
      <c r="F85" s="65">
        <f>F86+F87</f>
        <v>96085.904979999992</v>
      </c>
      <c r="G85" s="65">
        <f t="shared" ref="G85:H85" si="23">G86+G87</f>
        <v>23211.29204</v>
      </c>
      <c r="H85" s="65">
        <f t="shared" si="23"/>
        <v>18147.867020000002</v>
      </c>
      <c r="I85" s="32">
        <f t="shared" si="2"/>
        <v>78.185509831705176</v>
      </c>
      <c r="J85" s="65">
        <f t="shared" ref="J85" si="24">J86+J87</f>
        <v>26486.352370000001</v>
      </c>
      <c r="K85" s="65">
        <f t="shared" ref="K85" si="25">K86+K87</f>
        <v>8026.8505000000005</v>
      </c>
      <c r="L85" s="65">
        <f t="shared" ref="L85" si="26">L86+L87</f>
        <v>7495.6285000000007</v>
      </c>
      <c r="M85" s="114">
        <f t="shared" ref="M85:M105" si="27">L85/K85*100</f>
        <v>93.381937286610736</v>
      </c>
      <c r="N85" s="16"/>
      <c r="O85" s="16"/>
      <c r="P85" s="16"/>
      <c r="Q85" s="15"/>
      <c r="R85" s="16"/>
      <c r="S85" s="16"/>
      <c r="T85" s="16"/>
      <c r="U85" s="15"/>
      <c r="V85" s="16"/>
      <c r="W85" s="16"/>
      <c r="X85" s="16"/>
      <c r="Y85" s="15"/>
      <c r="Z85" s="16"/>
      <c r="AA85" s="16"/>
      <c r="AB85" s="16"/>
      <c r="AC85" s="15"/>
      <c r="AD85" s="16"/>
      <c r="AE85" s="16"/>
      <c r="AF85" s="16"/>
      <c r="AG85" s="15"/>
      <c r="AH85" s="16"/>
      <c r="AI85" s="16"/>
      <c r="AJ85" s="16"/>
      <c r="AK85" s="15"/>
      <c r="AL85" s="16"/>
      <c r="AM85" s="16"/>
      <c r="AN85" s="16"/>
      <c r="AO85" s="15"/>
      <c r="AP85" s="16"/>
      <c r="AQ85" s="16"/>
      <c r="AR85" s="16"/>
      <c r="AS85" s="16"/>
      <c r="AT85" s="15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</row>
    <row r="86" spans="1:158" s="66" customFormat="1" ht="15.75" x14ac:dyDescent="0.2">
      <c r="A86" s="68" t="s">
        <v>57</v>
      </c>
      <c r="B86" s="84">
        <v>88975.486099999995</v>
      </c>
      <c r="C86" s="84">
        <v>21973.77939</v>
      </c>
      <c r="D86" s="84">
        <v>16811.854370000001</v>
      </c>
      <c r="E86" s="32"/>
      <c r="F86" s="84">
        <v>88975.486099999995</v>
      </c>
      <c r="G86" s="96">
        <v>21923.27939</v>
      </c>
      <c r="H86" s="96">
        <v>16859.854370000001</v>
      </c>
      <c r="I86" s="32"/>
      <c r="J86" s="84">
        <v>26268.65237</v>
      </c>
      <c r="K86" s="84">
        <v>8021.0635000000002</v>
      </c>
      <c r="L86" s="84">
        <v>7489.8415000000005</v>
      </c>
      <c r="M86" s="115"/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66" customFormat="1" ht="31.5" x14ac:dyDescent="0.2">
      <c r="A87" s="68" t="s">
        <v>72</v>
      </c>
      <c r="B87" s="84">
        <v>7328.11888</v>
      </c>
      <c r="C87" s="84">
        <v>1293.7996499999999</v>
      </c>
      <c r="D87" s="84">
        <v>1293.7996499999999</v>
      </c>
      <c r="E87" s="32"/>
      <c r="F87" s="84">
        <v>7110.4188800000002</v>
      </c>
      <c r="G87" s="84">
        <v>1288.0126499999999</v>
      </c>
      <c r="H87" s="84">
        <v>1288.0126499999999</v>
      </c>
      <c r="I87" s="32"/>
      <c r="J87" s="84">
        <v>217.7</v>
      </c>
      <c r="K87" s="84">
        <v>5.7869999999999999</v>
      </c>
      <c r="L87" s="84">
        <v>5.7869999999999999</v>
      </c>
      <c r="M87" s="115"/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22"/>
      <c r="AW87" s="122"/>
      <c r="AX87" s="122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15.75" x14ac:dyDescent="0.2">
      <c r="A88" s="75" t="s">
        <v>87</v>
      </c>
      <c r="B88" s="65">
        <f>F88+J88</f>
        <v>940</v>
      </c>
      <c r="C88" s="65">
        <f t="shared" ref="B88:D91" si="28">G88+K88</f>
        <v>300</v>
      </c>
      <c r="D88" s="56">
        <f t="shared" si="28"/>
        <v>300</v>
      </c>
      <c r="E88" s="57">
        <f t="shared" ref="E88:E105" si="29">D88/C88*100</f>
        <v>100</v>
      </c>
      <c r="F88" s="65">
        <f>F89+F90+F91+F92</f>
        <v>940</v>
      </c>
      <c r="G88" s="65">
        <f t="shared" ref="G88:H88" si="30">G89+G90+G91+G92</f>
        <v>300</v>
      </c>
      <c r="H88" s="65">
        <f t="shared" si="30"/>
        <v>300</v>
      </c>
      <c r="I88" s="32">
        <f t="shared" ref="I88:I105" si="31">H88/G88*100</f>
        <v>100</v>
      </c>
      <c r="J88" s="65">
        <f t="shared" ref="J88" si="32">J89+J90+J91+J92</f>
        <v>0</v>
      </c>
      <c r="K88" s="65">
        <f t="shared" ref="K88" si="33">K89+K90+K91+K92</f>
        <v>0</v>
      </c>
      <c r="L88" s="65">
        <f t="shared" ref="L88" si="34">L89+L90+L91+L92</f>
        <v>0</v>
      </c>
      <c r="M88" s="114">
        <v>0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74" customFormat="1" ht="15.75" x14ac:dyDescent="0.2">
      <c r="A89" s="68" t="s">
        <v>58</v>
      </c>
      <c r="B89" s="84">
        <f t="shared" si="28"/>
        <v>0</v>
      </c>
      <c r="C89" s="84">
        <f t="shared" si="28"/>
        <v>0</v>
      </c>
      <c r="D89" s="85">
        <f t="shared" si="28"/>
        <v>0</v>
      </c>
      <c r="E89" s="32">
        <v>0</v>
      </c>
      <c r="F89" s="84">
        <v>0</v>
      </c>
      <c r="G89" s="84">
        <v>0</v>
      </c>
      <c r="H89" s="84">
        <v>0</v>
      </c>
      <c r="I89" s="32">
        <v>0</v>
      </c>
      <c r="J89" s="84">
        <v>0</v>
      </c>
      <c r="K89" s="84">
        <v>0</v>
      </c>
      <c r="L89" s="84">
        <v>0</v>
      </c>
      <c r="M89" s="115">
        <v>0</v>
      </c>
      <c r="N89" s="72"/>
      <c r="O89" s="72"/>
      <c r="P89" s="72"/>
      <c r="Q89" s="73"/>
      <c r="R89" s="72"/>
      <c r="S89" s="72"/>
      <c r="T89" s="72"/>
      <c r="U89" s="73"/>
      <c r="V89" s="72"/>
      <c r="W89" s="72"/>
      <c r="X89" s="72"/>
      <c r="Y89" s="73"/>
      <c r="Z89" s="72"/>
      <c r="AA89" s="72"/>
      <c r="AB89" s="72"/>
      <c r="AC89" s="73"/>
      <c r="AD89" s="72"/>
      <c r="AE89" s="72"/>
      <c r="AF89" s="72"/>
      <c r="AG89" s="73"/>
      <c r="AH89" s="72"/>
      <c r="AI89" s="72"/>
      <c r="AJ89" s="72"/>
      <c r="AK89" s="73"/>
      <c r="AL89" s="72"/>
      <c r="AM89" s="72"/>
      <c r="AN89" s="72"/>
      <c r="AO89" s="73"/>
      <c r="AP89" s="72"/>
      <c r="AQ89" s="72"/>
      <c r="AR89" s="72"/>
      <c r="AS89" s="72"/>
      <c r="AT89" s="73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  <c r="DV89" s="72"/>
      <c r="DW89" s="72"/>
      <c r="DX89" s="72"/>
      <c r="DY89" s="72"/>
      <c r="DZ89" s="72"/>
      <c r="EA89" s="72"/>
      <c r="EB89" s="72"/>
      <c r="EC89" s="72"/>
      <c r="ED89" s="72"/>
      <c r="EE89" s="72"/>
      <c r="EF89" s="72"/>
      <c r="EG89" s="72"/>
      <c r="EH89" s="72"/>
      <c r="EI89" s="72"/>
      <c r="EJ89" s="72"/>
      <c r="EK89" s="72"/>
      <c r="EL89" s="72"/>
      <c r="EM89" s="72"/>
      <c r="EN89" s="72"/>
      <c r="EO89" s="72"/>
      <c r="EP89" s="72"/>
      <c r="EQ89" s="72"/>
      <c r="ER89" s="72"/>
      <c r="ES89" s="72"/>
      <c r="ET89" s="72"/>
      <c r="EU89" s="72"/>
      <c r="EV89" s="72"/>
      <c r="EW89" s="72"/>
      <c r="EX89" s="72"/>
      <c r="EY89" s="72"/>
      <c r="EZ89" s="72"/>
      <c r="FA89" s="72"/>
      <c r="FB89" s="72"/>
    </row>
    <row r="90" spans="1:158" s="74" customFormat="1" ht="15.75" x14ac:dyDescent="0.2">
      <c r="A90" s="68" t="s">
        <v>59</v>
      </c>
      <c r="B90" s="84">
        <f t="shared" si="28"/>
        <v>0</v>
      </c>
      <c r="C90" s="84">
        <f t="shared" si="28"/>
        <v>0</v>
      </c>
      <c r="D90" s="85">
        <f t="shared" si="28"/>
        <v>0</v>
      </c>
      <c r="E90" s="32">
        <v>0</v>
      </c>
      <c r="F90" s="84">
        <v>0</v>
      </c>
      <c r="G90" s="84">
        <v>0</v>
      </c>
      <c r="H90" s="84">
        <v>0</v>
      </c>
      <c r="I90" s="32">
        <v>0</v>
      </c>
      <c r="J90" s="84">
        <v>0</v>
      </c>
      <c r="K90" s="84">
        <v>0</v>
      </c>
      <c r="L90" s="84">
        <v>0</v>
      </c>
      <c r="M90" s="115">
        <v>0</v>
      </c>
      <c r="N90" s="72"/>
      <c r="O90" s="72"/>
      <c r="P90" s="72"/>
      <c r="Q90" s="73"/>
      <c r="R90" s="72"/>
      <c r="S90" s="72"/>
      <c r="T90" s="72"/>
      <c r="U90" s="73"/>
      <c r="V90" s="72"/>
      <c r="W90" s="72"/>
      <c r="X90" s="72"/>
      <c r="Y90" s="73"/>
      <c r="Z90" s="72"/>
      <c r="AA90" s="72"/>
      <c r="AB90" s="72"/>
      <c r="AC90" s="73"/>
      <c r="AD90" s="72"/>
      <c r="AE90" s="72"/>
      <c r="AF90" s="72"/>
      <c r="AG90" s="73"/>
      <c r="AH90" s="72"/>
      <c r="AI90" s="72"/>
      <c r="AJ90" s="72"/>
      <c r="AK90" s="73"/>
      <c r="AL90" s="72"/>
      <c r="AM90" s="72"/>
      <c r="AN90" s="72"/>
      <c r="AO90" s="73"/>
      <c r="AP90" s="72"/>
      <c r="AQ90" s="72"/>
      <c r="AR90" s="72"/>
      <c r="AS90" s="72"/>
      <c r="AT90" s="73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</row>
    <row r="91" spans="1:158" s="74" customFormat="1" ht="15.75" x14ac:dyDescent="0.2">
      <c r="A91" s="68" t="s">
        <v>60</v>
      </c>
      <c r="B91" s="84">
        <f t="shared" si="28"/>
        <v>0</v>
      </c>
      <c r="C91" s="84">
        <f t="shared" si="28"/>
        <v>0</v>
      </c>
      <c r="D91" s="85">
        <f t="shared" si="28"/>
        <v>0</v>
      </c>
      <c r="E91" s="32">
        <v>0</v>
      </c>
      <c r="F91" s="84">
        <v>0</v>
      </c>
      <c r="G91" s="84">
        <v>0</v>
      </c>
      <c r="H91" s="84">
        <v>0</v>
      </c>
      <c r="I91" s="32">
        <v>0</v>
      </c>
      <c r="J91" s="84">
        <v>0</v>
      </c>
      <c r="K91" s="84">
        <v>0</v>
      </c>
      <c r="L91" s="84">
        <v>0</v>
      </c>
      <c r="M91" s="115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74" customFormat="1" ht="31.5" x14ac:dyDescent="0.2">
      <c r="A92" s="68" t="s">
        <v>61</v>
      </c>
      <c r="B92" s="84">
        <v>940</v>
      </c>
      <c r="C92" s="84">
        <v>300</v>
      </c>
      <c r="D92" s="85">
        <v>300</v>
      </c>
      <c r="E92" s="32"/>
      <c r="F92" s="84">
        <v>940</v>
      </c>
      <c r="G92" s="84">
        <v>300</v>
      </c>
      <c r="H92" s="84">
        <v>300</v>
      </c>
      <c r="I92" s="32"/>
      <c r="J92" s="84">
        <v>0</v>
      </c>
      <c r="K92" s="84">
        <v>0</v>
      </c>
      <c r="L92" s="84">
        <v>0</v>
      </c>
      <c r="M92" s="115"/>
      <c r="N92" s="72"/>
      <c r="O92" s="72"/>
      <c r="P92" s="72"/>
      <c r="Q92" s="73"/>
      <c r="R92" s="72"/>
      <c r="S92" s="72"/>
      <c r="T92" s="72"/>
      <c r="U92" s="73"/>
      <c r="V92" s="72"/>
      <c r="W92" s="72"/>
      <c r="X92" s="72"/>
      <c r="Y92" s="73"/>
      <c r="Z92" s="72"/>
      <c r="AA92" s="72"/>
      <c r="AB92" s="72"/>
      <c r="AC92" s="73"/>
      <c r="AD92" s="72"/>
      <c r="AE92" s="72"/>
      <c r="AF92" s="72"/>
      <c r="AG92" s="73"/>
      <c r="AH92" s="72"/>
      <c r="AI92" s="72"/>
      <c r="AJ92" s="72"/>
      <c r="AK92" s="73"/>
      <c r="AL92" s="72"/>
      <c r="AM92" s="72"/>
      <c r="AN92" s="72"/>
      <c r="AO92" s="73"/>
      <c r="AP92" s="72"/>
      <c r="AQ92" s="72"/>
      <c r="AR92" s="72"/>
      <c r="AS92" s="72"/>
      <c r="AT92" s="73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</row>
    <row r="93" spans="1:158" s="66" customFormat="1" ht="15.75" x14ac:dyDescent="0.2">
      <c r="A93" s="75" t="s">
        <v>84</v>
      </c>
      <c r="B93" s="65">
        <f>SUM(B94:B95)</f>
        <v>39263.927669999997</v>
      </c>
      <c r="C93" s="65">
        <f>SUM(C94:C95)</f>
        <v>7429.55</v>
      </c>
      <c r="D93" s="65">
        <f>SUM(D94:D95)</f>
        <v>4703.4932500000004</v>
      </c>
      <c r="E93" s="57">
        <f t="shared" si="29"/>
        <v>63.30791568802956</v>
      </c>
      <c r="F93" s="65">
        <f>F94+F95</f>
        <v>39263.927669999997</v>
      </c>
      <c r="G93" s="65">
        <f>G94+G95</f>
        <v>7394.55</v>
      </c>
      <c r="H93" s="65">
        <f>H94+H95</f>
        <v>4703.4932500000004</v>
      </c>
      <c r="I93" s="32">
        <f t="shared" si="31"/>
        <v>63.607565707176242</v>
      </c>
      <c r="J93" s="65">
        <f>J94+J95</f>
        <v>6296.1101500000004</v>
      </c>
      <c r="K93" s="65">
        <f>K94+K95</f>
        <v>35</v>
      </c>
      <c r="L93" s="65">
        <f>L94+L95</f>
        <v>0</v>
      </c>
      <c r="M93" s="114">
        <v>0</v>
      </c>
      <c r="N93" s="16"/>
      <c r="O93" s="16"/>
      <c r="P93" s="16"/>
      <c r="Q93" s="15"/>
      <c r="R93" s="16"/>
      <c r="S93" s="16"/>
      <c r="T93" s="16"/>
      <c r="U93" s="15"/>
      <c r="V93" s="16"/>
      <c r="W93" s="16"/>
      <c r="X93" s="16"/>
      <c r="Y93" s="15"/>
      <c r="Z93" s="16"/>
      <c r="AA93" s="16"/>
      <c r="AB93" s="16"/>
      <c r="AC93" s="15"/>
      <c r="AD93" s="16"/>
      <c r="AE93" s="16"/>
      <c r="AF93" s="16"/>
      <c r="AG93" s="15"/>
      <c r="AH93" s="16"/>
      <c r="AI93" s="16"/>
      <c r="AJ93" s="16"/>
      <c r="AK93" s="15"/>
      <c r="AL93" s="16"/>
      <c r="AM93" s="16"/>
      <c r="AN93" s="16"/>
      <c r="AO93" s="15"/>
      <c r="AP93" s="16"/>
      <c r="AQ93" s="16"/>
      <c r="AR93" s="16"/>
      <c r="AS93" s="16"/>
      <c r="AT93" s="15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</row>
    <row r="94" spans="1:158" ht="15.75" x14ac:dyDescent="0.2">
      <c r="A94" s="68" t="s">
        <v>62</v>
      </c>
      <c r="B94" s="84">
        <v>5041.9971800000003</v>
      </c>
      <c r="C94" s="84">
        <v>35</v>
      </c>
      <c r="D94" s="84">
        <v>0</v>
      </c>
      <c r="E94" s="32"/>
      <c r="F94" s="84">
        <v>5041.9971800000003</v>
      </c>
      <c r="G94" s="84">
        <v>0</v>
      </c>
      <c r="H94" s="84">
        <v>0</v>
      </c>
      <c r="I94" s="32"/>
      <c r="J94" s="84">
        <v>400</v>
      </c>
      <c r="K94" s="84">
        <v>35</v>
      </c>
      <c r="L94" s="84">
        <v>0</v>
      </c>
      <c r="M94" s="115"/>
      <c r="N94" s="5"/>
      <c r="O94" s="5"/>
      <c r="P94" s="5"/>
      <c r="Q94" s="26"/>
      <c r="R94" s="5"/>
      <c r="S94" s="5"/>
      <c r="T94" s="5"/>
      <c r="U94" s="26"/>
      <c r="V94" s="5"/>
      <c r="W94" s="5"/>
      <c r="X94" s="5"/>
      <c r="Y94" s="26"/>
      <c r="Z94" s="5"/>
      <c r="AA94" s="5"/>
      <c r="AB94" s="5"/>
      <c r="AC94" s="26"/>
      <c r="AD94" s="5"/>
      <c r="AE94" s="5"/>
      <c r="AF94" s="5"/>
      <c r="AG94" s="26"/>
      <c r="AH94" s="5"/>
      <c r="AI94" s="5"/>
      <c r="AJ94" s="5"/>
      <c r="AK94" s="26"/>
      <c r="AL94" s="5"/>
      <c r="AM94" s="5"/>
      <c r="AN94" s="5"/>
      <c r="AO94" s="26"/>
      <c r="AP94" s="5"/>
      <c r="AQ94" s="5"/>
      <c r="AR94" s="5"/>
      <c r="AS94" s="5"/>
      <c r="AT94" s="26"/>
    </row>
    <row r="95" spans="1:158" ht="15.75" x14ac:dyDescent="0.2">
      <c r="A95" s="68" t="s">
        <v>63</v>
      </c>
      <c r="B95" s="84">
        <v>34221.930489999999</v>
      </c>
      <c r="C95" s="84">
        <v>7394.55</v>
      </c>
      <c r="D95" s="84">
        <v>4703.4932500000004</v>
      </c>
      <c r="E95" s="32"/>
      <c r="F95" s="99">
        <v>34221.930489999999</v>
      </c>
      <c r="G95" s="99">
        <v>7394.55</v>
      </c>
      <c r="H95" s="84">
        <v>4703.4932500000004</v>
      </c>
      <c r="I95" s="32"/>
      <c r="J95" s="99">
        <v>5896.1101500000004</v>
      </c>
      <c r="K95" s="99">
        <v>0</v>
      </c>
      <c r="L95" s="84">
        <v>0</v>
      </c>
      <c r="M95" s="115"/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</row>
    <row r="96" spans="1:158" ht="31.5" x14ac:dyDescent="0.2">
      <c r="A96" s="75" t="s">
        <v>85</v>
      </c>
      <c r="B96" s="65">
        <f>SUM(B97:B99)</f>
        <v>21613.301329999998</v>
      </c>
      <c r="C96" s="65">
        <f>SUM(C97:C99)</f>
        <v>5073.06315</v>
      </c>
      <c r="D96" s="65">
        <f>SUM(D97:D99)</f>
        <v>3518.0131500000002</v>
      </c>
      <c r="E96" s="57">
        <f>D96/C96*100</f>
        <v>69.346922085919644</v>
      </c>
      <c r="F96" s="65">
        <f>SUM(F97)+F98+F99</f>
        <v>21522.301329999998</v>
      </c>
      <c r="G96" s="65">
        <f>SUM(G97)+G98+G99</f>
        <v>5033.06315</v>
      </c>
      <c r="H96" s="65">
        <f>SUM(H97)+H98+H99</f>
        <v>3518.0131500000002</v>
      </c>
      <c r="I96" s="32">
        <f t="shared" si="31"/>
        <v>69.898053037542368</v>
      </c>
      <c r="J96" s="110">
        <f>J97+J98</f>
        <v>131</v>
      </c>
      <c r="K96" s="110">
        <f>K97+K98</f>
        <v>40</v>
      </c>
      <c r="L96" s="110">
        <f>L97+L98</f>
        <v>0</v>
      </c>
      <c r="M96" s="114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15.75" x14ac:dyDescent="0.2">
      <c r="A97" s="68" t="s">
        <v>64</v>
      </c>
      <c r="B97" s="84">
        <v>20155.038329999999</v>
      </c>
      <c r="C97" s="84">
        <v>4984.4631499999996</v>
      </c>
      <c r="D97" s="84">
        <v>3518.0131500000002</v>
      </c>
      <c r="E97" s="32"/>
      <c r="F97" s="84">
        <v>20064.038329999999</v>
      </c>
      <c r="G97" s="84">
        <v>4944.4631499999996</v>
      </c>
      <c r="H97" s="84">
        <v>3518.0131500000002</v>
      </c>
      <c r="I97" s="32"/>
      <c r="J97" s="99">
        <v>131</v>
      </c>
      <c r="K97" s="99">
        <v>40</v>
      </c>
      <c r="L97" s="99">
        <v>0</v>
      </c>
      <c r="M97" s="115"/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  <c r="AV97" s="55"/>
      <c r="AW97" s="55"/>
      <c r="AX97" s="55"/>
    </row>
    <row r="98" spans="1:158" ht="15.75" x14ac:dyDescent="0.2">
      <c r="A98" s="68" t="s">
        <v>71</v>
      </c>
      <c r="B98" s="84">
        <v>1365</v>
      </c>
      <c r="C98" s="84">
        <v>0</v>
      </c>
      <c r="D98" s="84">
        <v>0</v>
      </c>
      <c r="E98" s="32"/>
      <c r="F98" s="84">
        <v>1365</v>
      </c>
      <c r="G98" s="84">
        <v>0</v>
      </c>
      <c r="H98" s="84">
        <v>0</v>
      </c>
      <c r="I98" s="32"/>
      <c r="J98" s="99">
        <v>0</v>
      </c>
      <c r="K98" s="99">
        <v>0</v>
      </c>
      <c r="L98" s="99">
        <v>0</v>
      </c>
      <c r="M98" s="115"/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</row>
    <row r="99" spans="1:158" ht="15.75" x14ac:dyDescent="0.2">
      <c r="A99" s="68" t="s">
        <v>76</v>
      </c>
      <c r="B99" s="84">
        <v>93.263000000000005</v>
      </c>
      <c r="C99" s="84">
        <v>88.6</v>
      </c>
      <c r="D99" s="84">
        <v>0</v>
      </c>
      <c r="E99" s="32"/>
      <c r="F99" s="84">
        <v>93.263000000000005</v>
      </c>
      <c r="G99" s="84">
        <v>88.6</v>
      </c>
      <c r="H99" s="84">
        <v>0</v>
      </c>
      <c r="I99" s="32"/>
      <c r="J99" s="99">
        <v>0</v>
      </c>
      <c r="K99" s="99">
        <v>0</v>
      </c>
      <c r="L99" s="99">
        <v>0</v>
      </c>
      <c r="M99" s="115"/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</row>
    <row r="100" spans="1:158" s="66" customFormat="1" ht="31.5" x14ac:dyDescent="0.2">
      <c r="A100" s="75" t="s">
        <v>111</v>
      </c>
      <c r="B100" s="65">
        <f>SUM(B101)</f>
        <v>7510.8631400000004</v>
      </c>
      <c r="C100" s="65">
        <f t="shared" ref="C100:L100" si="35">SUM(C101)</f>
        <v>1674.08205</v>
      </c>
      <c r="D100" s="65">
        <f t="shared" si="35"/>
        <v>1115.4851000000001</v>
      </c>
      <c r="E100" s="65">
        <f>D100/C100*100</f>
        <v>66.632642050011839</v>
      </c>
      <c r="F100" s="65">
        <f t="shared" si="35"/>
        <v>7510.8631400000004</v>
      </c>
      <c r="G100" s="65">
        <f t="shared" si="35"/>
        <v>1674.08205</v>
      </c>
      <c r="H100" s="65">
        <f t="shared" si="35"/>
        <v>1115.4851000000001</v>
      </c>
      <c r="I100" s="65">
        <f t="shared" si="31"/>
        <v>66.632642050011839</v>
      </c>
      <c r="J100" s="65">
        <f t="shared" si="35"/>
        <v>0</v>
      </c>
      <c r="K100" s="65">
        <f t="shared" si="35"/>
        <v>0</v>
      </c>
      <c r="L100" s="65">
        <f t="shared" si="35"/>
        <v>0</v>
      </c>
      <c r="M100" s="65" t="e">
        <f t="shared" si="27"/>
        <v>#DIV/0!</v>
      </c>
      <c r="N100" s="16"/>
      <c r="O100" s="16"/>
      <c r="P100" s="16"/>
      <c r="Q100" s="15"/>
      <c r="R100" s="16"/>
      <c r="S100" s="16"/>
      <c r="T100" s="16"/>
      <c r="U100" s="15"/>
      <c r="V100" s="16"/>
      <c r="W100" s="16"/>
      <c r="X100" s="16"/>
      <c r="Y100" s="15"/>
      <c r="Z100" s="16"/>
      <c r="AA100" s="16"/>
      <c r="AB100" s="16"/>
      <c r="AC100" s="15"/>
      <c r="AD100" s="16"/>
      <c r="AE100" s="16"/>
      <c r="AF100" s="16"/>
      <c r="AG100" s="15"/>
      <c r="AH100" s="16"/>
      <c r="AI100" s="16"/>
      <c r="AJ100" s="16"/>
      <c r="AK100" s="15"/>
      <c r="AL100" s="16"/>
      <c r="AM100" s="16"/>
      <c r="AN100" s="16"/>
      <c r="AO100" s="15"/>
      <c r="AP100" s="16"/>
      <c r="AQ100" s="16"/>
      <c r="AR100" s="16"/>
      <c r="AS100" s="16"/>
      <c r="AT100" s="15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</row>
    <row r="101" spans="1:158" ht="15.75" x14ac:dyDescent="0.2">
      <c r="A101" s="68" t="s">
        <v>110</v>
      </c>
      <c r="B101" s="84">
        <v>7510.8631400000004</v>
      </c>
      <c r="C101" s="84">
        <v>1674.08205</v>
      </c>
      <c r="D101" s="84">
        <v>1115.4851000000001</v>
      </c>
      <c r="E101" s="32"/>
      <c r="F101" s="84">
        <v>7510.8631400000004</v>
      </c>
      <c r="G101" s="84">
        <v>1674.08205</v>
      </c>
      <c r="H101" s="84">
        <v>1115.4851000000001</v>
      </c>
      <c r="I101" s="32"/>
      <c r="J101" s="99">
        <v>0</v>
      </c>
      <c r="K101" s="99">
        <v>0</v>
      </c>
      <c r="L101" s="99">
        <v>0</v>
      </c>
      <c r="M101" s="115"/>
      <c r="N101" s="5"/>
      <c r="O101" s="5"/>
      <c r="P101" s="5"/>
      <c r="Q101" s="26"/>
      <c r="R101" s="5"/>
      <c r="S101" s="5"/>
      <c r="T101" s="5"/>
      <c r="U101" s="26"/>
      <c r="V101" s="5"/>
      <c r="W101" s="5"/>
      <c r="X101" s="5"/>
      <c r="Y101" s="26"/>
      <c r="Z101" s="5"/>
      <c r="AA101" s="5"/>
      <c r="AB101" s="5"/>
      <c r="AC101" s="26"/>
      <c r="AD101" s="5"/>
      <c r="AE101" s="5"/>
      <c r="AF101" s="5"/>
      <c r="AG101" s="26"/>
      <c r="AH101" s="5"/>
      <c r="AI101" s="5"/>
      <c r="AJ101" s="5"/>
      <c r="AK101" s="26"/>
      <c r="AL101" s="5"/>
      <c r="AM101" s="5"/>
      <c r="AN101" s="5"/>
      <c r="AO101" s="26"/>
      <c r="AP101" s="5"/>
      <c r="AQ101" s="5"/>
      <c r="AR101" s="5"/>
      <c r="AS101" s="5"/>
      <c r="AT101" s="26"/>
    </row>
    <row r="102" spans="1:158" s="66" customFormat="1" ht="78.75" x14ac:dyDescent="0.2">
      <c r="A102" s="75" t="s">
        <v>86</v>
      </c>
      <c r="B102" s="65">
        <f>SUM(B103:B104)</f>
        <v>0</v>
      </c>
      <c r="C102" s="65">
        <f>SUM(C103:C104)</f>
        <v>0</v>
      </c>
      <c r="D102" s="65">
        <f>SUM(D103:D104)</f>
        <v>0</v>
      </c>
      <c r="E102" s="57">
        <v>0</v>
      </c>
      <c r="F102" s="65">
        <f>F103+F104</f>
        <v>58608.622050000005</v>
      </c>
      <c r="G102" s="65">
        <f>G103+G104</f>
        <v>12710.140660000001</v>
      </c>
      <c r="H102" s="65">
        <f>H103+H104</f>
        <v>12710.140660000001</v>
      </c>
      <c r="I102" s="32">
        <f t="shared" si="31"/>
        <v>100</v>
      </c>
      <c r="J102" s="65">
        <f>J103+J104</f>
        <v>200</v>
      </c>
      <c r="K102" s="65">
        <f>K103+K104</f>
        <v>0</v>
      </c>
      <c r="L102" s="65">
        <f>L103+L104</f>
        <v>0</v>
      </c>
      <c r="M102" s="114" t="e">
        <f t="shared" si="27"/>
        <v>#DIV/0!</v>
      </c>
      <c r="N102" s="16"/>
      <c r="O102" s="16"/>
      <c r="P102" s="16"/>
      <c r="Q102" s="15"/>
      <c r="R102" s="16"/>
      <c r="S102" s="16"/>
      <c r="T102" s="16"/>
      <c r="U102" s="15"/>
      <c r="V102" s="16"/>
      <c r="W102" s="16"/>
      <c r="X102" s="16"/>
      <c r="Y102" s="15"/>
      <c r="Z102" s="16"/>
      <c r="AA102" s="16"/>
      <c r="AB102" s="16"/>
      <c r="AC102" s="15"/>
      <c r="AD102" s="16"/>
      <c r="AE102" s="16"/>
      <c r="AF102" s="16"/>
      <c r="AG102" s="15"/>
      <c r="AH102" s="16"/>
      <c r="AI102" s="16"/>
      <c r="AJ102" s="16"/>
      <c r="AK102" s="15"/>
      <c r="AL102" s="16"/>
      <c r="AM102" s="16"/>
      <c r="AN102" s="16"/>
      <c r="AO102" s="15"/>
      <c r="AP102" s="16"/>
      <c r="AQ102" s="16"/>
      <c r="AR102" s="16"/>
      <c r="AS102" s="16"/>
      <c r="AT102" s="15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</row>
    <row r="103" spans="1:158" s="130" customFormat="1" ht="47.25" x14ac:dyDescent="0.2">
      <c r="A103" s="68" t="s">
        <v>65</v>
      </c>
      <c r="B103" s="84">
        <v>0</v>
      </c>
      <c r="C103" s="84">
        <v>0</v>
      </c>
      <c r="D103" s="84">
        <v>0</v>
      </c>
      <c r="E103" s="32"/>
      <c r="F103" s="82">
        <v>31274.323</v>
      </c>
      <c r="G103" s="82">
        <v>8511.2160000000003</v>
      </c>
      <c r="H103" s="82">
        <v>8511.2160000000003</v>
      </c>
      <c r="I103" s="32"/>
      <c r="J103" s="83">
        <v>0</v>
      </c>
      <c r="K103" s="83">
        <v>0</v>
      </c>
      <c r="L103" s="83">
        <v>0</v>
      </c>
      <c r="M103" s="115"/>
      <c r="N103" s="129"/>
      <c r="O103" s="129"/>
      <c r="P103" s="129"/>
      <c r="Q103" s="131"/>
      <c r="R103" s="129"/>
      <c r="S103" s="129"/>
      <c r="T103" s="129"/>
      <c r="U103" s="131"/>
      <c r="V103" s="129"/>
      <c r="W103" s="129"/>
      <c r="X103" s="129"/>
      <c r="Y103" s="131"/>
      <c r="Z103" s="129"/>
      <c r="AA103" s="129"/>
      <c r="AB103" s="129"/>
      <c r="AC103" s="131"/>
      <c r="AD103" s="129"/>
      <c r="AE103" s="129"/>
      <c r="AF103" s="129"/>
      <c r="AG103" s="131"/>
      <c r="AH103" s="129"/>
      <c r="AI103" s="129"/>
      <c r="AJ103" s="129"/>
      <c r="AK103" s="131"/>
      <c r="AL103" s="129"/>
      <c r="AM103" s="129"/>
      <c r="AN103" s="129"/>
      <c r="AO103" s="131"/>
      <c r="AP103" s="129"/>
      <c r="AQ103" s="129"/>
      <c r="AR103" s="129"/>
      <c r="AS103" s="129"/>
      <c r="AT103" s="131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</row>
    <row r="104" spans="1:158" s="130" customFormat="1" ht="36.75" customHeight="1" x14ac:dyDescent="0.2">
      <c r="A104" s="68" t="s">
        <v>66</v>
      </c>
      <c r="B104" s="84">
        <v>0</v>
      </c>
      <c r="C104" s="84">
        <v>0</v>
      </c>
      <c r="D104" s="84">
        <v>0</v>
      </c>
      <c r="E104" s="32"/>
      <c r="F104" s="82">
        <v>27334.299050000001</v>
      </c>
      <c r="G104" s="82">
        <v>4198.9246599999997</v>
      </c>
      <c r="H104" s="82">
        <v>4198.9246599999997</v>
      </c>
      <c r="I104" s="32"/>
      <c r="J104" s="83">
        <v>200</v>
      </c>
      <c r="K104" s="83">
        <v>0</v>
      </c>
      <c r="L104" s="83">
        <v>0</v>
      </c>
      <c r="M104" s="115"/>
      <c r="N104" s="129"/>
      <c r="O104" s="129"/>
      <c r="P104" s="129"/>
      <c r="Q104" s="131"/>
      <c r="R104" s="129"/>
      <c r="S104" s="129"/>
      <c r="T104" s="129"/>
      <c r="U104" s="131"/>
      <c r="V104" s="129"/>
      <c r="W104" s="129"/>
      <c r="X104" s="129"/>
      <c r="Y104" s="131"/>
      <c r="Z104" s="129"/>
      <c r="AA104" s="129"/>
      <c r="AB104" s="129"/>
      <c r="AC104" s="131"/>
      <c r="AD104" s="129"/>
      <c r="AE104" s="129"/>
      <c r="AF104" s="129"/>
      <c r="AG104" s="131"/>
      <c r="AH104" s="129"/>
      <c r="AI104" s="129"/>
      <c r="AJ104" s="129"/>
      <c r="AK104" s="131"/>
      <c r="AL104" s="129"/>
      <c r="AM104" s="129"/>
      <c r="AN104" s="129"/>
      <c r="AO104" s="131"/>
      <c r="AP104" s="129"/>
      <c r="AQ104" s="129"/>
      <c r="AR104" s="129"/>
      <c r="AS104" s="129"/>
      <c r="AT104" s="131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</row>
    <row r="105" spans="1:158" s="66" customFormat="1" ht="15.75" x14ac:dyDescent="0.2">
      <c r="A105" s="120" t="s">
        <v>67</v>
      </c>
      <c r="B105" s="116">
        <f>B100+B96+B102+B93+B88+B85+B79+B67+B72+B63+B60+B51+B77</f>
        <v>1387994.83879</v>
      </c>
      <c r="C105" s="116">
        <f>C100+C96+C102+C93+C88+C85+C79+C67+C72+C63+C60+C51+C77</f>
        <v>267611.24673999997</v>
      </c>
      <c r="D105" s="116">
        <f>D100+D96+D102+D93+D88+D85+D79+D67+D72+D63+D60+D51+D77</f>
        <v>218378.02746000001</v>
      </c>
      <c r="E105" s="117">
        <f t="shared" si="29"/>
        <v>81.602709198603705</v>
      </c>
      <c r="F105" s="116">
        <f>F100+F96+F102+F93+F88+F85+F79+F67+F72+F63+F60+F51+F77</f>
        <v>1323733.94674</v>
      </c>
      <c r="G105" s="116">
        <f>G100+G96+G102+G93+G88+G85+G79+G67+G72+G63+G60+G51+G77</f>
        <v>259187.00803</v>
      </c>
      <c r="H105" s="116">
        <f>H100+H96+H102+H93+H88+H85+H79+H67+H72+H63+H60+H51+H77</f>
        <v>213947.01564</v>
      </c>
      <c r="I105" s="118">
        <f t="shared" si="31"/>
        <v>82.545424350604932</v>
      </c>
      <c r="J105" s="116">
        <f>J100+J96+J102+J93+J88+J85+J79+J67+J72+J63+J60+J51+J77</f>
        <v>187318.92678000001</v>
      </c>
      <c r="K105" s="116">
        <f>K100+K96+K102+K93+K88+K85+K79+K67+K72+K63+K60+K51+K77</f>
        <v>33149.252359999999</v>
      </c>
      <c r="L105" s="116">
        <f>L100+L96+L102+L93+L88+L85+L79+L67+L72+L63+L60+L51+L77</f>
        <v>28723.303469999999</v>
      </c>
      <c r="M105" s="119">
        <f t="shared" si="27"/>
        <v>86.648420175712232</v>
      </c>
      <c r="N105" s="16"/>
      <c r="O105" s="16"/>
      <c r="P105" s="16"/>
      <c r="Q105" s="15"/>
      <c r="R105" s="16"/>
      <c r="S105" s="16"/>
      <c r="T105" s="16"/>
      <c r="U105" s="15"/>
      <c r="V105" s="16"/>
      <c r="W105" s="16"/>
      <c r="X105" s="16"/>
      <c r="Y105" s="15"/>
      <c r="Z105" s="16"/>
      <c r="AA105" s="16"/>
      <c r="AB105" s="16"/>
      <c r="AC105" s="15"/>
      <c r="AD105" s="16"/>
      <c r="AE105" s="16"/>
      <c r="AF105" s="16"/>
      <c r="AG105" s="15"/>
      <c r="AH105" s="16"/>
      <c r="AI105" s="16"/>
      <c r="AJ105" s="16"/>
      <c r="AK105" s="15"/>
      <c r="AL105" s="16"/>
      <c r="AM105" s="16"/>
      <c r="AN105" s="16"/>
      <c r="AO105" s="15"/>
      <c r="AP105" s="16"/>
      <c r="AQ105" s="16"/>
      <c r="AR105" s="16"/>
      <c r="AS105" s="16"/>
      <c r="AT105" s="15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</row>
    <row r="106" spans="1:158" s="130" customFormat="1" ht="15.75" x14ac:dyDescent="0.2">
      <c r="A106" s="121" t="s">
        <v>68</v>
      </c>
      <c r="B106" s="116">
        <f>B43-B50</f>
        <v>-42627.793600000208</v>
      </c>
      <c r="C106" s="116">
        <f>C43-C50</f>
        <v>-7333.0870100000466</v>
      </c>
      <c r="D106" s="116">
        <f>D43-D50</f>
        <v>47566.969899999967</v>
      </c>
      <c r="E106" s="116"/>
      <c r="F106" s="116">
        <f>F43-F50</f>
        <v>-36599.9779099999</v>
      </c>
      <c r="G106" s="116">
        <f>G43-G50</f>
        <v>-2916.4977999999828</v>
      </c>
      <c r="H106" s="116">
        <f>H43-H50</f>
        <v>46639.356520000001</v>
      </c>
      <c r="I106" s="118"/>
      <c r="J106" s="116">
        <f>J43-J50</f>
        <v>-6027.8157800000045</v>
      </c>
      <c r="K106" s="116">
        <f>K43-K50</f>
        <v>-4115.9635699999999</v>
      </c>
      <c r="L106" s="116">
        <f>L43-L50</f>
        <v>927.61338000000251</v>
      </c>
      <c r="M106" s="119"/>
      <c r="N106" s="129"/>
      <c r="O106" s="129"/>
      <c r="P106" s="129"/>
      <c r="Q106" s="131"/>
      <c r="R106" s="129"/>
      <c r="S106" s="129"/>
      <c r="T106" s="129"/>
      <c r="U106" s="131"/>
      <c r="V106" s="129"/>
      <c r="W106" s="129"/>
      <c r="X106" s="129"/>
      <c r="Y106" s="131"/>
      <c r="Z106" s="129"/>
      <c r="AA106" s="129"/>
      <c r="AB106" s="129"/>
      <c r="AC106" s="131"/>
      <c r="AD106" s="129"/>
      <c r="AE106" s="129"/>
      <c r="AF106" s="129"/>
      <c r="AG106" s="131"/>
      <c r="AH106" s="129"/>
      <c r="AI106" s="129"/>
      <c r="AJ106" s="129"/>
      <c r="AK106" s="131"/>
      <c r="AL106" s="129"/>
      <c r="AM106" s="129"/>
      <c r="AN106" s="129"/>
      <c r="AO106" s="131"/>
      <c r="AP106" s="129"/>
      <c r="AQ106" s="129"/>
      <c r="AR106" s="129"/>
      <c r="AS106" s="129"/>
      <c r="AT106" s="131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  <c r="BI106" s="129"/>
      <c r="BJ106" s="129"/>
      <c r="BK106" s="129"/>
      <c r="BL106" s="129"/>
      <c r="BM106" s="129"/>
      <c r="BN106" s="129"/>
      <c r="BO106" s="129"/>
      <c r="BP106" s="129"/>
      <c r="BQ106" s="129"/>
      <c r="BR106" s="129"/>
      <c r="BS106" s="129"/>
      <c r="BT106" s="129"/>
      <c r="BU106" s="129"/>
      <c r="BV106" s="129"/>
      <c r="BW106" s="129"/>
      <c r="BX106" s="129"/>
      <c r="BY106" s="129"/>
      <c r="BZ106" s="129"/>
      <c r="CA106" s="129"/>
      <c r="CB106" s="129"/>
      <c r="CC106" s="129"/>
      <c r="CD106" s="129"/>
      <c r="CE106" s="129"/>
      <c r="CF106" s="129"/>
      <c r="CG106" s="129"/>
      <c r="CH106" s="129"/>
      <c r="CI106" s="129"/>
      <c r="CJ106" s="129"/>
      <c r="CK106" s="129"/>
      <c r="CL106" s="129"/>
      <c r="CM106" s="129"/>
      <c r="CN106" s="129"/>
      <c r="CO106" s="129"/>
      <c r="CP106" s="129"/>
      <c r="CQ106" s="129"/>
      <c r="CR106" s="129"/>
      <c r="CS106" s="129"/>
      <c r="CT106" s="129"/>
      <c r="CU106" s="129"/>
      <c r="CV106" s="129"/>
      <c r="CW106" s="129"/>
      <c r="CX106" s="129"/>
      <c r="CY106" s="129"/>
      <c r="CZ106" s="129"/>
      <c r="DA106" s="129"/>
      <c r="DB106" s="129"/>
      <c r="DC106" s="129"/>
      <c r="DD106" s="129"/>
      <c r="DE106" s="129"/>
      <c r="DF106" s="129"/>
      <c r="DG106" s="129"/>
      <c r="DH106" s="129"/>
      <c r="DI106" s="129"/>
      <c r="DJ106" s="129"/>
      <c r="DK106" s="129"/>
      <c r="DL106" s="129"/>
      <c r="DM106" s="129"/>
      <c r="DN106" s="129"/>
      <c r="DO106" s="129"/>
      <c r="DP106" s="129"/>
      <c r="DQ106" s="129"/>
      <c r="DR106" s="129"/>
      <c r="DS106" s="129"/>
      <c r="DT106" s="129"/>
      <c r="DU106" s="129"/>
      <c r="DV106" s="129"/>
      <c r="DW106" s="129"/>
      <c r="DX106" s="129"/>
      <c r="DY106" s="129"/>
      <c r="DZ106" s="129"/>
      <c r="EA106" s="129"/>
      <c r="EB106" s="129"/>
      <c r="EC106" s="129"/>
      <c r="ED106" s="129"/>
      <c r="EE106" s="129"/>
      <c r="EF106" s="129"/>
      <c r="EG106" s="129"/>
      <c r="EH106" s="129"/>
      <c r="EI106" s="129"/>
      <c r="EJ106" s="129"/>
      <c r="EK106" s="129"/>
      <c r="EL106" s="129"/>
      <c r="EM106" s="129"/>
      <c r="EN106" s="129"/>
      <c r="EO106" s="129"/>
      <c r="EP106" s="129"/>
      <c r="EQ106" s="129"/>
      <c r="ER106" s="129"/>
      <c r="ES106" s="129"/>
      <c r="ET106" s="129"/>
      <c r="EU106" s="129"/>
      <c r="EV106" s="129"/>
      <c r="EW106" s="129"/>
      <c r="EX106" s="129"/>
      <c r="EY106" s="129"/>
      <c r="EZ106" s="129"/>
      <c r="FA106" s="129"/>
      <c r="FB106" s="129"/>
    </row>
    <row r="107" spans="1:158" s="5" customFormat="1" ht="15.75" x14ac:dyDescent="0.2">
      <c r="A107" s="103"/>
      <c r="B107" s="111"/>
      <c r="C107" s="101"/>
      <c r="D107" s="111"/>
      <c r="E107" s="101"/>
      <c r="F107" s="111"/>
      <c r="G107" s="111"/>
      <c r="H107" s="111"/>
      <c r="I107" s="102"/>
      <c r="J107" s="111"/>
      <c r="K107" s="101"/>
      <c r="L107" s="111"/>
      <c r="M107" s="104"/>
      <c r="Q107" s="26"/>
      <c r="U107" s="26"/>
      <c r="Y107" s="26"/>
      <c r="AC107" s="26"/>
      <c r="AG107" s="26"/>
      <c r="AK107" s="26"/>
      <c r="AO107" s="26"/>
      <c r="AT107" s="26"/>
    </row>
    <row r="108" spans="1:158" x14ac:dyDescent="0.2">
      <c r="A108" s="5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10" spans="1:158" ht="20.25" x14ac:dyDescent="0.3">
      <c r="A110" s="140" t="s">
        <v>99</v>
      </c>
      <c r="B110" s="140"/>
      <c r="C110" s="140"/>
      <c r="D110" s="140"/>
      <c r="E110" s="140"/>
      <c r="F110" s="140"/>
      <c r="G110" s="140"/>
      <c r="H110" s="76"/>
      <c r="I110" s="76"/>
      <c r="J110" s="76"/>
      <c r="K110" s="76"/>
      <c r="L110" s="76"/>
      <c r="M110" s="76"/>
      <c r="N110" s="5"/>
      <c r="O110" s="5"/>
      <c r="P110" s="5"/>
      <c r="Q110" s="26"/>
      <c r="R110" s="5"/>
      <c r="S110" s="5"/>
      <c r="T110" s="5"/>
      <c r="U110" s="26"/>
      <c r="V110" s="5"/>
      <c r="W110" s="5"/>
      <c r="X110" s="5"/>
      <c r="Y110" s="26"/>
      <c r="Z110" s="5"/>
      <c r="AA110" s="5"/>
      <c r="AB110" s="5"/>
      <c r="AC110" s="26"/>
      <c r="AD110" s="5"/>
      <c r="AE110" s="5"/>
      <c r="AF110" s="5"/>
      <c r="AG110" s="26"/>
      <c r="AH110" s="5"/>
      <c r="AI110" s="5"/>
      <c r="AJ110" s="5"/>
      <c r="AK110" s="26"/>
      <c r="AL110" s="5"/>
      <c r="AM110" s="5"/>
      <c r="AN110" s="5"/>
      <c r="AO110" s="26"/>
      <c r="AP110" s="5"/>
      <c r="AQ110" s="5"/>
      <c r="AR110" s="5"/>
      <c r="AS110" s="5"/>
      <c r="AT110" s="26"/>
    </row>
    <row r="111" spans="1:158" x14ac:dyDescent="0.2">
      <c r="A111" s="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"/>
      <c r="O111" s="5"/>
      <c r="P111" s="5"/>
      <c r="Q111" s="26"/>
      <c r="R111" s="5"/>
      <c r="S111" s="5"/>
      <c r="T111" s="5"/>
      <c r="U111" s="26"/>
      <c r="V111" s="5"/>
      <c r="W111" s="5"/>
      <c r="X111" s="5"/>
      <c r="Y111" s="26"/>
      <c r="Z111" s="5"/>
      <c r="AA111" s="5"/>
      <c r="AB111" s="5"/>
      <c r="AC111" s="26"/>
      <c r="AD111" s="5"/>
      <c r="AE111" s="5"/>
      <c r="AF111" s="5"/>
      <c r="AG111" s="26"/>
      <c r="AH111" s="5"/>
      <c r="AI111" s="5"/>
      <c r="AJ111" s="5"/>
      <c r="AK111" s="26"/>
      <c r="AL111" s="5"/>
      <c r="AM111" s="5"/>
      <c r="AN111" s="5"/>
      <c r="AO111" s="26"/>
      <c r="AP111" s="5"/>
      <c r="AQ111" s="5"/>
      <c r="AR111" s="5"/>
      <c r="AS111" s="5"/>
      <c r="AT111" s="26"/>
    </row>
    <row r="112" spans="1:158" x14ac:dyDescent="0.2">
      <c r="A112" s="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"/>
      <c r="O112" s="5"/>
      <c r="P112" s="5"/>
      <c r="Q112" s="26"/>
      <c r="R112" s="5"/>
      <c r="S112" s="5"/>
      <c r="T112" s="5"/>
      <c r="U112" s="26"/>
      <c r="V112" s="5"/>
      <c r="W112" s="5"/>
      <c r="X112" s="5"/>
      <c r="Y112" s="26"/>
      <c r="Z112" s="5"/>
      <c r="AA112" s="5"/>
      <c r="AB112" s="5"/>
      <c r="AC112" s="26"/>
      <c r="AD112" s="5"/>
      <c r="AE112" s="5"/>
      <c r="AF112" s="5"/>
      <c r="AG112" s="26"/>
      <c r="AH112" s="5"/>
      <c r="AI112" s="5"/>
      <c r="AJ112" s="5"/>
      <c r="AK112" s="26"/>
      <c r="AL112" s="5"/>
      <c r="AM112" s="5"/>
      <c r="AN112" s="5"/>
      <c r="AO112" s="26"/>
      <c r="AP112" s="5"/>
      <c r="AQ112" s="5"/>
      <c r="AR112" s="5"/>
      <c r="AS112" s="5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s="5" customFormat="1" x14ac:dyDescent="0.2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Q131" s="26"/>
      <c r="U131" s="26"/>
      <c r="Y131" s="26"/>
      <c r="AC131" s="26"/>
      <c r="AG131" s="26"/>
      <c r="AK131" s="26"/>
      <c r="AO131" s="26"/>
      <c r="AT131" s="26"/>
    </row>
    <row r="132" spans="1:46" s="5" customFormat="1" x14ac:dyDescent="0.2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Q132" s="26"/>
      <c r="U132" s="26"/>
      <c r="Y132" s="26"/>
      <c r="AC132" s="26"/>
      <c r="AG132" s="26"/>
      <c r="AK132" s="26"/>
      <c r="AO132" s="26"/>
      <c r="AT132" s="26"/>
    </row>
    <row r="133" spans="1:46" s="5" customFormat="1" x14ac:dyDescent="0.2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Q133" s="26"/>
      <c r="U133" s="26"/>
      <c r="Y133" s="26"/>
      <c r="AC133" s="26"/>
      <c r="AG133" s="26"/>
      <c r="AK133" s="26"/>
      <c r="AO133" s="26"/>
      <c r="AT133" s="26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"/>
      <c r="O134" s="5"/>
      <c r="P134" s="5"/>
      <c r="Q134" s="26"/>
      <c r="R134" s="5"/>
      <c r="S134" s="5"/>
      <c r="T134" s="5"/>
      <c r="U134" s="26"/>
      <c r="V134" s="5"/>
      <c r="W134" s="5"/>
      <c r="X134" s="5"/>
      <c r="Y134" s="26"/>
      <c r="Z134" s="5"/>
      <c r="AA134" s="5"/>
      <c r="AB134" s="5"/>
      <c r="AC134" s="26"/>
      <c r="AD134" s="5"/>
      <c r="AE134" s="5"/>
      <c r="AF134" s="5"/>
      <c r="AG134" s="26"/>
      <c r="AH134" s="5"/>
      <c r="AI134" s="5"/>
      <c r="AJ134" s="5"/>
      <c r="AK134" s="26"/>
      <c r="AL134" s="5"/>
      <c r="AM134" s="5"/>
      <c r="AN134" s="5"/>
      <c r="AO134" s="26"/>
      <c r="AP134" s="5"/>
      <c r="AQ134" s="5"/>
      <c r="AR134" s="5"/>
      <c r="AS134" s="5"/>
      <c r="AT134" s="26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"/>
      <c r="O135" s="5"/>
      <c r="P135" s="5"/>
      <c r="Q135" s="26"/>
      <c r="R135" s="5"/>
      <c r="S135" s="5"/>
      <c r="T135" s="5"/>
      <c r="U135" s="26"/>
      <c r="V135" s="5"/>
      <c r="W135" s="5"/>
      <c r="X135" s="5"/>
      <c r="Y135" s="26"/>
      <c r="Z135" s="5"/>
      <c r="AA135" s="5"/>
      <c r="AB135" s="5"/>
      <c r="AC135" s="26"/>
      <c r="AD135" s="5"/>
      <c r="AE135" s="5"/>
      <c r="AF135" s="5"/>
      <c r="AG135" s="26"/>
      <c r="AH135" s="5"/>
      <c r="AI135" s="5"/>
      <c r="AJ135" s="5"/>
      <c r="AK135" s="26"/>
      <c r="AL135" s="5"/>
      <c r="AM135" s="5"/>
      <c r="AN135" s="5"/>
      <c r="AO135" s="26"/>
      <c r="AP135" s="5"/>
      <c r="AQ135" s="5"/>
      <c r="AR135" s="5"/>
      <c r="AS135" s="5"/>
      <c r="AT135" s="26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"/>
      <c r="O136" s="5"/>
      <c r="P136" s="5"/>
      <c r="Q136" s="26"/>
      <c r="R136" s="5"/>
      <c r="S136" s="5"/>
      <c r="T136" s="5"/>
      <c r="U136" s="26"/>
      <c r="V136" s="5"/>
      <c r="W136" s="5"/>
      <c r="X136" s="5"/>
      <c r="Y136" s="26"/>
      <c r="Z136" s="5"/>
      <c r="AA136" s="5"/>
      <c r="AB136" s="5"/>
      <c r="AC136" s="26"/>
      <c r="AD136" s="5"/>
      <c r="AE136" s="5"/>
      <c r="AF136" s="5"/>
      <c r="AG136" s="26"/>
      <c r="AH136" s="5"/>
      <c r="AI136" s="5"/>
      <c r="AJ136" s="5"/>
      <c r="AK136" s="26"/>
      <c r="AL136" s="5"/>
      <c r="AM136" s="5"/>
      <c r="AN136" s="5"/>
      <c r="AO136" s="26"/>
      <c r="AP136" s="5"/>
      <c r="AQ136" s="5"/>
      <c r="AR136" s="5"/>
      <c r="AS136" s="5"/>
      <c r="AT136" s="26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">
      <c r="A148" s="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x14ac:dyDescent="0.2">
      <c r="A149" s="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x14ac:dyDescent="0.2">
      <c r="A150" s="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  <row r="321" spans="2:13" x14ac:dyDescent="0.2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</row>
    <row r="322" spans="2:13" x14ac:dyDescent="0.2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</row>
    <row r="323" spans="2:13" x14ac:dyDescent="0.2"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</row>
  </sheetData>
  <mergeCells count="11">
    <mergeCell ref="A110:G110"/>
    <mergeCell ref="A5:A6"/>
    <mergeCell ref="J4:M4"/>
    <mergeCell ref="B5:E5"/>
    <mergeCell ref="F5:I5"/>
    <mergeCell ref="J5:M5"/>
    <mergeCell ref="N5:AT5"/>
    <mergeCell ref="A1:X1"/>
    <mergeCell ref="A2:X2"/>
    <mergeCell ref="AQ2:AT2"/>
    <mergeCell ref="J3:M3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01.04.2025</vt:lpstr>
      <vt:lpstr>'на 01.04.2025'!Заголовки_для_печати</vt:lpstr>
      <vt:lpstr>'на 01.04.2025'!Область_печати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2023-05-24T03:05:39Z</cp:lastPrinted>
  <dcterms:created xsi:type="dcterms:W3CDTF">2013-04-03T04:53:01Z</dcterms:created>
  <dcterms:modified xsi:type="dcterms:W3CDTF">2025-05-14T05:29:14Z</dcterms:modified>
</cp:coreProperties>
</file>