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80" yWindow="15" windowWidth="15630" windowHeight="9735"/>
  </bookViews>
  <sheets>
    <sheet name="на 01.10.2022" sheetId="1" r:id="rId1"/>
  </sheets>
  <definedNames>
    <definedName name="_xlnm.Print_Titles" localSheetId="0">'на 01.10.2022'!$5:$6</definedName>
    <definedName name="_xlnm.Print_Area" localSheetId="0">'на 01.10.2022'!$A$1:$M$107</definedName>
  </definedNames>
  <calcPr calcId="144525"/>
</workbook>
</file>

<file path=xl/calcChain.xml><?xml version="1.0" encoding="utf-8"?>
<calcChain xmlns="http://schemas.openxmlformats.org/spreadsheetml/2006/main">
  <c r="M102" i="1" l="1"/>
  <c r="B87" i="1"/>
  <c r="D84" i="1"/>
  <c r="B62" i="1"/>
  <c r="C61" i="1"/>
  <c r="I93" i="1"/>
  <c r="I69" i="1"/>
  <c r="D69" i="1"/>
  <c r="C69" i="1"/>
  <c r="B69" i="1"/>
  <c r="E69" i="1" l="1"/>
  <c r="H37" i="1"/>
  <c r="H29" i="1"/>
  <c r="H23" i="1"/>
  <c r="G23" i="1" l="1"/>
  <c r="G8" i="1" l="1"/>
  <c r="H8" i="1"/>
  <c r="G10" i="1" l="1"/>
  <c r="H10" i="1"/>
  <c r="F10" i="1"/>
  <c r="F30" i="1" l="1"/>
  <c r="F23" i="1"/>
  <c r="D81" i="1" l="1"/>
  <c r="C93" i="1"/>
  <c r="C79" i="1"/>
  <c r="F37" i="1"/>
  <c r="C42" i="1" l="1"/>
  <c r="B33" i="1"/>
  <c r="I33" i="1"/>
  <c r="C71" i="1" l="1"/>
  <c r="C72" i="1"/>
  <c r="C57" i="1"/>
  <c r="C58" i="1"/>
  <c r="C53" i="1"/>
  <c r="C54" i="1"/>
  <c r="C55" i="1"/>
  <c r="C56" i="1"/>
  <c r="G67" i="1"/>
  <c r="D40" i="1" l="1"/>
  <c r="C40" i="1"/>
  <c r="B40" i="1"/>
  <c r="L37" i="1"/>
  <c r="C98" i="1"/>
  <c r="D98" i="1"/>
  <c r="B98" i="1"/>
  <c r="B96" i="1"/>
  <c r="C86" i="1"/>
  <c r="D86" i="1"/>
  <c r="B86" i="1"/>
  <c r="B95" i="1" l="1"/>
  <c r="E40" i="1"/>
  <c r="D54" i="1"/>
  <c r="B54" i="1"/>
  <c r="B53" i="1" l="1"/>
  <c r="D53" i="1"/>
  <c r="C52" i="1"/>
  <c r="D52" i="1"/>
  <c r="B52" i="1"/>
  <c r="C94" i="1" l="1"/>
  <c r="B71" i="1" l="1"/>
  <c r="B72" i="1"/>
  <c r="L51" i="1"/>
  <c r="G37" i="1" l="1"/>
  <c r="J37" i="1" l="1"/>
  <c r="C96" i="1" l="1"/>
  <c r="B94" i="1"/>
  <c r="B93" i="1"/>
  <c r="C91" i="1"/>
  <c r="C85" i="1"/>
  <c r="B85" i="1"/>
  <c r="D80" i="1"/>
  <c r="D82" i="1"/>
  <c r="D83" i="1"/>
  <c r="D79" i="1"/>
  <c r="C80" i="1"/>
  <c r="C81" i="1"/>
  <c r="C82" i="1"/>
  <c r="C83" i="1"/>
  <c r="B80" i="1"/>
  <c r="B81" i="1"/>
  <c r="B82" i="1"/>
  <c r="B83" i="1"/>
  <c r="B79" i="1"/>
  <c r="D77" i="1"/>
  <c r="C77" i="1"/>
  <c r="B77" i="1"/>
  <c r="B73" i="1" s="1"/>
  <c r="D71" i="1"/>
  <c r="D72" i="1"/>
  <c r="D68" i="1"/>
  <c r="C68" i="1"/>
  <c r="B68" i="1"/>
  <c r="D65" i="1"/>
  <c r="D66" i="1"/>
  <c r="D64" i="1"/>
  <c r="C65" i="1"/>
  <c r="C66" i="1"/>
  <c r="C64" i="1"/>
  <c r="B65" i="1"/>
  <c r="B66" i="1"/>
  <c r="B64" i="1"/>
  <c r="D62" i="1"/>
  <c r="D61" i="1"/>
  <c r="B61" i="1"/>
  <c r="C62" i="1"/>
  <c r="D55" i="1" l="1"/>
  <c r="D56" i="1"/>
  <c r="D57" i="1"/>
  <c r="D58" i="1"/>
  <c r="B55" i="1"/>
  <c r="B56" i="1"/>
  <c r="B57" i="1"/>
  <c r="B58" i="1"/>
  <c r="B51" i="1" l="1"/>
  <c r="D42" i="1"/>
  <c r="B23" i="1" l="1"/>
  <c r="L84" i="1" l="1"/>
  <c r="K84" i="1"/>
  <c r="J84" i="1"/>
  <c r="G84" i="1"/>
  <c r="H84" i="1"/>
  <c r="F84" i="1"/>
  <c r="M54" i="1"/>
  <c r="B41" i="1" l="1"/>
  <c r="G99" i="1"/>
  <c r="B84" i="1" l="1"/>
  <c r="B42" i="1" l="1"/>
  <c r="B37" i="1" s="1"/>
  <c r="C41" i="1"/>
  <c r="C37" i="1" s="1"/>
  <c r="D41" i="1"/>
  <c r="D37" i="1" s="1"/>
  <c r="L73" i="1" l="1"/>
  <c r="K73" i="1"/>
  <c r="J73" i="1"/>
  <c r="G73" i="1"/>
  <c r="H73" i="1"/>
  <c r="F73" i="1"/>
  <c r="L87" i="1"/>
  <c r="K87" i="1"/>
  <c r="J87" i="1"/>
  <c r="G87" i="1"/>
  <c r="H87" i="1"/>
  <c r="F87" i="1"/>
  <c r="C73" i="1"/>
  <c r="D73" i="1" l="1"/>
  <c r="K37" i="1" l="1"/>
  <c r="F78" i="1" l="1"/>
  <c r="G78" i="1"/>
  <c r="H78" i="1"/>
  <c r="E68" i="1" l="1"/>
  <c r="B60" i="1"/>
  <c r="G51" i="1"/>
  <c r="I86" i="1"/>
  <c r="F67" i="1"/>
  <c r="G63" i="1"/>
  <c r="H63" i="1"/>
  <c r="F63" i="1"/>
  <c r="G95" i="1"/>
  <c r="H95" i="1"/>
  <c r="F95" i="1"/>
  <c r="I98" i="1"/>
  <c r="M27" i="1"/>
  <c r="F8" i="1"/>
  <c r="G22" i="1"/>
  <c r="G21" i="1" s="1"/>
  <c r="G35" i="1" s="1"/>
  <c r="F22" i="1"/>
  <c r="F21" i="1" s="1"/>
  <c r="C10" i="1"/>
  <c r="B10" i="1"/>
  <c r="M101" i="1"/>
  <c r="K92" i="1"/>
  <c r="J92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7" i="1"/>
  <c r="L67" i="1"/>
  <c r="J67" i="1"/>
  <c r="H67" i="1"/>
  <c r="I68" i="1"/>
  <c r="I12" i="1"/>
  <c r="I38" i="1"/>
  <c r="C99" i="1"/>
  <c r="D99" i="1"/>
  <c r="B99" i="1"/>
  <c r="C92" i="1"/>
  <c r="J51" i="1"/>
  <c r="M70" i="1"/>
  <c r="M74" i="1"/>
  <c r="M75" i="1"/>
  <c r="M76" i="1"/>
  <c r="M85" i="1"/>
  <c r="M44" i="1"/>
  <c r="M45" i="1"/>
  <c r="M46" i="1"/>
  <c r="M47" i="1"/>
  <c r="M48" i="1"/>
  <c r="M49" i="1"/>
  <c r="M59" i="1"/>
  <c r="M61" i="1"/>
  <c r="M64" i="1"/>
  <c r="M38" i="1"/>
  <c r="K95" i="1"/>
  <c r="L95" i="1"/>
  <c r="J95" i="1"/>
  <c r="C27" i="1"/>
  <c r="D27" i="1"/>
  <c r="B27" i="1"/>
  <c r="I15" i="1"/>
  <c r="I101" i="1"/>
  <c r="I100" i="1"/>
  <c r="L99" i="1"/>
  <c r="K99" i="1"/>
  <c r="J99" i="1"/>
  <c r="H99" i="1"/>
  <c r="F99" i="1"/>
  <c r="I96" i="1"/>
  <c r="I94" i="1"/>
  <c r="L92" i="1"/>
  <c r="H92" i="1"/>
  <c r="G92" i="1"/>
  <c r="F92" i="1"/>
  <c r="I91" i="1"/>
  <c r="D91" i="1"/>
  <c r="B91" i="1"/>
  <c r="D90" i="1"/>
  <c r="C90" i="1"/>
  <c r="B90" i="1"/>
  <c r="D89" i="1"/>
  <c r="C89" i="1"/>
  <c r="B89" i="1"/>
  <c r="D88" i="1"/>
  <c r="C88" i="1"/>
  <c r="B88" i="1"/>
  <c r="D87" i="1"/>
  <c r="I83" i="1"/>
  <c r="I81" i="1"/>
  <c r="I80" i="1"/>
  <c r="I79" i="1"/>
  <c r="C78" i="1"/>
  <c r="B78" i="1"/>
  <c r="L78" i="1"/>
  <c r="K78" i="1"/>
  <c r="J78" i="1"/>
  <c r="I75" i="1"/>
  <c r="I72" i="1"/>
  <c r="I70" i="1"/>
  <c r="I62" i="1"/>
  <c r="I61" i="1"/>
  <c r="L60" i="1"/>
  <c r="K60" i="1"/>
  <c r="J60" i="1"/>
  <c r="H60" i="1"/>
  <c r="G60" i="1"/>
  <c r="F60" i="1"/>
  <c r="I59" i="1"/>
  <c r="I56" i="1"/>
  <c r="I55" i="1"/>
  <c r="I54" i="1"/>
  <c r="I53" i="1"/>
  <c r="I52" i="1"/>
  <c r="E52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L43" i="1" s="1"/>
  <c r="AJ22" i="1"/>
  <c r="AJ35" i="1" s="1"/>
  <c r="AI22" i="1"/>
  <c r="AI35" i="1" s="1"/>
  <c r="AI43" i="1" s="1"/>
  <c r="AH22" i="1"/>
  <c r="AH35" i="1" s="1"/>
  <c r="AF22" i="1"/>
  <c r="AF35" i="1" s="1"/>
  <c r="AF43" i="1" s="1"/>
  <c r="AE22" i="1"/>
  <c r="AE35" i="1" s="1"/>
  <c r="AD22" i="1"/>
  <c r="AD35" i="1" s="1"/>
  <c r="AD43" i="1" s="1"/>
  <c r="AB22" i="1"/>
  <c r="AA22" i="1"/>
  <c r="AA35" i="1" s="1"/>
  <c r="AA43" i="1" s="1"/>
  <c r="Z22" i="1"/>
  <c r="Z35" i="1" s="1"/>
  <c r="X22" i="1"/>
  <c r="X35" i="1" s="1"/>
  <c r="X43" i="1" s="1"/>
  <c r="W22" i="1"/>
  <c r="W35" i="1" s="1"/>
  <c r="V22" i="1"/>
  <c r="V35" i="1" s="1"/>
  <c r="V43" i="1" s="1"/>
  <c r="T22" i="1"/>
  <c r="S22" i="1"/>
  <c r="S35" i="1" s="1"/>
  <c r="S43" i="1" s="1"/>
  <c r="R22" i="1"/>
  <c r="R35" i="1" s="1"/>
  <c r="P22" i="1"/>
  <c r="P35" i="1" s="1"/>
  <c r="P43" i="1" s="1"/>
  <c r="O22" i="1"/>
  <c r="N22" i="1"/>
  <c r="N35" i="1" s="1"/>
  <c r="N43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4" i="1"/>
  <c r="E64" i="1"/>
  <c r="E72" i="1"/>
  <c r="C87" i="1"/>
  <c r="AT22" i="1"/>
  <c r="E38" i="1"/>
  <c r="AB35" i="1"/>
  <c r="O35" i="1"/>
  <c r="O43" i="1" s="1"/>
  <c r="T35" i="1"/>
  <c r="U22" i="1"/>
  <c r="AS22" i="1"/>
  <c r="E56" i="1"/>
  <c r="I37" i="1"/>
  <c r="D95" i="1"/>
  <c r="C95" i="1"/>
  <c r="E75" i="1"/>
  <c r="D60" i="1"/>
  <c r="I85" i="1"/>
  <c r="E85" i="1"/>
  <c r="U35" i="1" l="1"/>
  <c r="AK22" i="1"/>
  <c r="R43" i="1"/>
  <c r="Z43" i="1"/>
  <c r="AE43" i="1"/>
  <c r="AP43" i="1"/>
  <c r="H50" i="1"/>
  <c r="B22" i="1"/>
  <c r="B21" i="1" s="1"/>
  <c r="G50" i="1"/>
  <c r="H102" i="1"/>
  <c r="L50" i="1"/>
  <c r="I95" i="1"/>
  <c r="J35" i="1"/>
  <c r="J43" i="1" s="1"/>
  <c r="Q22" i="1"/>
  <c r="AC22" i="1"/>
  <c r="AO37" i="1"/>
  <c r="D78" i="1"/>
  <c r="E78" i="1" s="1"/>
  <c r="Y37" i="1"/>
  <c r="AG37" i="1"/>
  <c r="AK37" i="1"/>
  <c r="AK35" i="1"/>
  <c r="AJ43" i="1"/>
  <c r="AK43" i="1" s="1"/>
  <c r="AC35" i="1"/>
  <c r="T43" i="1"/>
  <c r="E62" i="1"/>
  <c r="E12" i="1"/>
  <c r="M99" i="1"/>
  <c r="M84" i="1"/>
  <c r="Q43" i="1"/>
  <c r="E19" i="1"/>
  <c r="Q37" i="1"/>
  <c r="U37" i="1"/>
  <c r="E79" i="1"/>
  <c r="I87" i="1"/>
  <c r="E96" i="1"/>
  <c r="I84" i="1"/>
  <c r="D22" i="1"/>
  <c r="D21" i="1" s="1"/>
  <c r="I73" i="1"/>
  <c r="E74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H103" i="1" s="1"/>
  <c r="B8" i="1"/>
  <c r="F35" i="1"/>
  <c r="AR43" i="1"/>
  <c r="AT43" i="1" s="1"/>
  <c r="AT35" i="1"/>
  <c r="U43" i="1"/>
  <c r="W43" i="1"/>
  <c r="Y43" i="1" s="1"/>
  <c r="Y35" i="1"/>
  <c r="AG43" i="1"/>
  <c r="Q35" i="1"/>
  <c r="Y22" i="1"/>
  <c r="M22" i="1"/>
  <c r="AG22" i="1"/>
  <c r="E87" i="1"/>
  <c r="E15" i="1"/>
  <c r="E16" i="1"/>
  <c r="D8" i="1"/>
  <c r="M21" i="1"/>
  <c r="AH43" i="1"/>
  <c r="E24" i="1"/>
  <c r="E33" i="1"/>
  <c r="E80" i="1"/>
  <c r="I92" i="1"/>
  <c r="J102" i="1"/>
  <c r="M63" i="1"/>
  <c r="M8" i="1"/>
  <c r="E11" i="1"/>
  <c r="C63" i="1"/>
  <c r="K102" i="1"/>
  <c r="D51" i="1"/>
  <c r="I99" i="1"/>
  <c r="E95" i="1"/>
  <c r="C84" i="1"/>
  <c r="E83" i="1"/>
  <c r="E81" i="1"/>
  <c r="I78" i="1"/>
  <c r="I67" i="1"/>
  <c r="F50" i="1"/>
  <c r="C60" i="1"/>
  <c r="E60" i="1" s="1"/>
  <c r="I60" i="1"/>
  <c r="F102" i="1"/>
  <c r="B92" i="1"/>
  <c r="E86" i="1"/>
  <c r="J50" i="1"/>
  <c r="E76" i="1"/>
  <c r="M73" i="1"/>
  <c r="M67" i="1"/>
  <c r="L102" i="1"/>
  <c r="E70" i="1"/>
  <c r="M60" i="1"/>
  <c r="K50" i="1"/>
  <c r="E61" i="1"/>
  <c r="E59" i="1"/>
  <c r="C51" i="1"/>
  <c r="M51" i="1"/>
  <c r="G102" i="1"/>
  <c r="I51" i="1"/>
  <c r="M37" i="1"/>
  <c r="E37" i="1"/>
  <c r="AS35" i="1"/>
  <c r="AS43" i="1" s="1"/>
  <c r="K35" i="1"/>
  <c r="D63" i="1"/>
  <c r="B63" i="1"/>
  <c r="C67" i="1"/>
  <c r="B67" i="1"/>
  <c r="D92" i="1"/>
  <c r="I23" i="1"/>
  <c r="C23" i="1"/>
  <c r="C22" i="1" s="1"/>
  <c r="E13" i="1"/>
  <c r="E9" i="1"/>
  <c r="AG35" i="1"/>
  <c r="AM35" i="1"/>
  <c r="AO22" i="1"/>
  <c r="AC37" i="1"/>
  <c r="AB43" i="1"/>
  <c r="AC43" i="1" s="1"/>
  <c r="AT37" i="1"/>
  <c r="E91" i="1"/>
  <c r="I21" i="1"/>
  <c r="D10" i="1"/>
  <c r="E10" i="1" s="1"/>
  <c r="I10" i="1"/>
  <c r="D67" i="1"/>
  <c r="B35" i="1" l="1"/>
  <c r="B43" i="1" s="1"/>
  <c r="J36" i="1"/>
  <c r="E23" i="1"/>
  <c r="E73" i="1"/>
  <c r="E8" i="1"/>
  <c r="L36" i="1"/>
  <c r="J103" i="1"/>
  <c r="I35" i="1"/>
  <c r="G43" i="1"/>
  <c r="I43" i="1" s="1"/>
  <c r="H36" i="1"/>
  <c r="D35" i="1"/>
  <c r="D43" i="1" s="1"/>
  <c r="F43" i="1"/>
  <c r="F103" i="1" s="1"/>
  <c r="F36" i="1"/>
  <c r="E51" i="1"/>
  <c r="E84" i="1"/>
  <c r="I102" i="1"/>
  <c r="I50" i="1"/>
  <c r="M50" i="1"/>
  <c r="E67" i="1"/>
  <c r="B50" i="1"/>
  <c r="L103" i="1"/>
  <c r="AM43" i="1"/>
  <c r="AO43" i="1" s="1"/>
  <c r="AO35" i="1"/>
  <c r="C21" i="1"/>
  <c r="C35" i="1" s="1"/>
  <c r="E22" i="1"/>
  <c r="C50" i="1"/>
  <c r="C102" i="1"/>
  <c r="E63" i="1"/>
  <c r="D50" i="1"/>
  <c r="E92" i="1"/>
  <c r="D102" i="1"/>
  <c r="B102" i="1"/>
  <c r="K36" i="1"/>
  <c r="M35" i="1"/>
  <c r="K43" i="1"/>
  <c r="K103" i="1" s="1"/>
  <c r="B36" i="1" l="1"/>
  <c r="D103" i="1"/>
  <c r="D36" i="1"/>
  <c r="B103" i="1"/>
  <c r="G103" i="1"/>
  <c r="I36" i="1"/>
  <c r="E102" i="1"/>
  <c r="M43" i="1"/>
  <c r="C36" i="1"/>
  <c r="M36" i="1"/>
  <c r="E50" i="1"/>
  <c r="C43" i="1"/>
  <c r="E21" i="1"/>
  <c r="E36" i="1" l="1"/>
  <c r="E43" i="1"/>
  <c r="E35" i="1"/>
  <c r="C103" i="1" l="1"/>
</calcChain>
</file>

<file path=xl/sharedStrings.xml><?xml version="1.0" encoding="utf-8"?>
<sst xmlns="http://schemas.openxmlformats.org/spreadsheetml/2006/main" count="147" uniqueCount="111">
  <si>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</si>
  <si>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</si>
  <si>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</si>
  <si>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</si>
  <si>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</si>
  <si>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</si>
  <si>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</si>
  <si>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</si>
  <si>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</si>
  <si>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</si>
  <si>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</si>
  <si>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</si>
  <si>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</si>
  <si>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</si>
  <si>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</si>
  <si>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</si>
  <si>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</si>
  <si>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</si>
  <si>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</si>
  <si>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</si>
  <si>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</si>
  <si>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</si>
  <si>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</si>
  <si>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</si>
  <si>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</si>
  <si>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</si>
  <si>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</si>
  <si>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</si>
  <si>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</si>
  <si>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</si>
  <si>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</si>
  <si>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</si>
  <si>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</si>
  <si>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</si>
  <si>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 xml:space="preserve">Прочие неналоговые доходы 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</si>
  <si>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</si>
  <si>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</si>
  <si>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</si>
  <si>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</si>
  <si>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</si>
  <si>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</si>
  <si>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</si>
  <si>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</si>
  <si>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</si>
  <si>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</si>
  <si>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</si>
  <si>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</si>
  <si>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</si>
  <si>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</si>
  <si>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</si>
  <si>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</si>
  <si>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</si>
  <si>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Молизационная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</si>
  <si>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</si>
  <si>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</si>
  <si>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</si>
  <si>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</si>
  <si>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</si>
  <si>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</si>
  <si>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</si>
  <si>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</si>
  <si>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</si>
  <si>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</si>
  <si>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</si>
  <si>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</si>
  <si>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</si>
  <si>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</si>
  <si>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</si>
  <si>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</si>
  <si>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</si>
  <si>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</si>
  <si>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</si>
  <si>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</si>
  <si>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</si>
  <si>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</si>
  <si>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</si>
  <si>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</si>
  <si>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</si>
  <si>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</si>
  <si>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</si>
  <si>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</si>
  <si>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</si>
  <si>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</si>
  <si>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</si>
  <si>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</si>
  <si>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</si>
  <si>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</si>
  <si>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</si>
  <si>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</si>
  <si>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</si>
  <si>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</si>
  <si>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</si>
  <si>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</si>
  <si>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</si>
  <si>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</si>
  <si>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</si>
  <si>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</si>
  <si>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</si>
  <si>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</si>
  <si>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</si>
  <si>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</si>
  <si>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</si>
  <si>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План на 2022год</t>
  </si>
  <si>
    <t>в том числе по доп. нормативу (37,58%)</t>
  </si>
  <si>
    <t>Инициативные платежи</t>
  </si>
  <si>
    <t xml:space="preserve"> И.о. Начальника Управления финансов                                                                     О.В.Скаридова</t>
  </si>
  <si>
    <t xml:space="preserve"> по состоянию на 01.10.2022 года</t>
  </si>
  <si>
    <t>План 9 месяцев</t>
  </si>
  <si>
    <t>Исполнено на 01.10.2022г.</t>
  </si>
  <si>
    <t>% исполнения за 9 месяцев 2022г.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</si>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</sst>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"/>
    <numFmt numFmtId="165" formatCode="#,##0.0"/>
    <numFmt numFmtId="166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</cellStyleXfs>
  <cellXfs count="138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6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6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6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6" fontId="16" fillId="4" borderId="1" xfId="0" applyNumberFormat="1" applyFont="1" applyFill="1" applyBorder="1" applyAlignment="1">
      <alignment horizontal="center" vertical="center"/>
    </xf>
    <xf numFmtId="166" fontId="15" fillId="4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13" fillId="0" borderId="1" xfId="2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4" fontId="25" fillId="0" borderId="1" xfId="3" applyNumberFormat="1" applyFont="1" applyFill="1" applyBorder="1" applyAlignment="1">
      <alignment horizontal="center" vertical="center"/>
    </xf>
    <xf numFmtId="164" fontId="25" fillId="0" borderId="1" xfId="3" applyNumberFormat="1" applyFont="1" applyFill="1" applyBorder="1" applyAlignment="1">
      <alignment horizontal="center" vertical="center" wrapText="1"/>
    </xf>
    <xf numFmtId="164" fontId="15" fillId="7" borderId="1" xfId="3" applyNumberFormat="1" applyFont="1" applyFill="1" applyBorder="1" applyAlignment="1">
      <alignment horizontal="center" vertical="center" wrapText="1"/>
    </xf>
    <xf numFmtId="164" fontId="15" fillId="7" borderId="1" xfId="3" applyNumberFormat="1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5" fontId="13" fillId="8" borderId="1" xfId="0" applyNumberFormat="1" applyFont="1" applyFill="1" applyBorder="1" applyAlignment="1">
      <alignment horizontal="center" vertical="center" wrapText="1"/>
    </xf>
    <xf numFmtId="164" fontId="15" fillId="0" borderId="4" xfId="1" applyNumberFormat="1" applyFont="1" applyFill="1" applyBorder="1" applyAlignment="1">
      <alignment horizontal="center" vertical="center" wrapText="1"/>
    </xf>
    <xf numFmtId="164" fontId="13" fillId="8" borderId="1" xfId="3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4" fontId="13" fillId="0" borderId="0" xfId="3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4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4" fontId="13" fillId="10" borderId="1" xfId="0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4" fontId="13" fillId="0" borderId="1" xfId="3" applyNumberFormat="1" applyFont="1" applyFill="1" applyBorder="1" applyAlignment="1">
      <alignment horizontal="center" vertical="center" wrapText="1"/>
    </xf>
    <xf numFmtId="164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5" fontId="13" fillId="11" borderId="1" xfId="2" applyNumberFormat="1" applyFont="1" applyFill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4" fontId="13" fillId="12" borderId="1" xfId="3" applyNumberFormat="1" applyFont="1" applyFill="1" applyBorder="1" applyAlignment="1">
      <alignment horizontal="center" vertical="center"/>
    </xf>
    <xf numFmtId="165" fontId="13" fillId="12" borderId="1" xfId="0" applyNumberFormat="1" applyFont="1" applyFill="1" applyBorder="1" applyAlignment="1">
      <alignment horizontal="center" vertical="center" wrapText="1"/>
    </xf>
    <xf numFmtId="165" fontId="15" fillId="12" borderId="1" xfId="0" applyNumberFormat="1" applyFont="1" applyFill="1" applyBorder="1" applyAlignment="1">
      <alignment horizontal="center" vertical="center" wrapText="1"/>
    </xf>
    <xf numFmtId="165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0"/>
  <sheetViews>
    <sheetView tabSelected="1" zoomScale="80" zoomScaleNormal="80" zoomScaleSheetLayoutView="75" workbookViewId="0">
      <pane xSplit="1" ySplit="6" topLeftCell="B40" activePane="bottomRight" state="frozenSplit"/>
      <selection pane="topRight" activeCell="B1" sqref="B1"/>
      <selection pane="bottomLeft" activeCell="A4" sqref="A4"/>
      <selection pane="bottomRight" activeCell="H50" sqref="H50"/>
    </sheetView>
  </sheetViews>
  <sheetFormatPr defaultRowHeight="12.75" x14ac:dyDescent="0.2"/>
  <cols>
    <col min="1" max="1" width="40.42578125" customWidth="1"/>
    <col min="2" max="2" width="16.28515625" customWidth="1"/>
    <col min="3" max="3" width="14" customWidth="1"/>
    <col min="4" max="4" width="16.5703125" customWidth="1"/>
    <col min="5" max="5" width="11.7109375" customWidth="1"/>
    <col min="6" max="6" width="16.5703125" customWidth="1"/>
    <col min="7" max="7" width="14.28515625" customWidth="1"/>
    <col min="8" max="8" width="17.7109375" customWidth="1"/>
    <col min="9" max="9" width="11.5703125" customWidth="1"/>
    <col min="10" max="10" width="16.28515625" customWidth="1"/>
    <col min="11" max="11" width="14.5703125" customWidth="1"/>
    <col min="12" max="12" width="16.42578125" customWidth="1"/>
    <col min="13" max="13" width="11.855468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4.85546875" style="5" customWidth="1"/>
    <col min="49" max="50" width="10.5703125" style="5" customWidth="1"/>
    <col min="51" max="158" width="9.140625" style="5"/>
  </cols>
  <sheetData>
    <row r="1" spans="1:158" ht="20.25" x14ac:dyDescent="0.2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4" t="s">
        <v>106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7" t="s">
        <v>1</v>
      </c>
      <c r="AR2" s="137"/>
      <c r="AS2" s="137"/>
      <c r="AT2" s="137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27"/>
      <c r="K3" s="127"/>
      <c r="L3" s="127"/>
      <c r="M3" s="127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27" t="s">
        <v>83</v>
      </c>
      <c r="K4" s="127"/>
      <c r="L4" s="127"/>
      <c r="M4" s="127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25"/>
      <c r="B5" s="128" t="s">
        <v>3</v>
      </c>
      <c r="C5" s="129"/>
      <c r="D5" s="129"/>
      <c r="E5" s="130"/>
      <c r="F5" s="128" t="s">
        <v>4</v>
      </c>
      <c r="G5" s="129"/>
      <c r="H5" s="129"/>
      <c r="I5" s="130"/>
      <c r="J5" s="128" t="s">
        <v>5</v>
      </c>
      <c r="K5" s="129"/>
      <c r="L5" s="129"/>
      <c r="M5" s="130"/>
      <c r="N5" s="131" t="s">
        <v>6</v>
      </c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3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26"/>
      <c r="B6" s="18" t="s">
        <v>102</v>
      </c>
      <c r="C6" s="18" t="s">
        <v>107</v>
      </c>
      <c r="D6" s="18" t="s">
        <v>108</v>
      </c>
      <c r="E6" s="18" t="s">
        <v>109</v>
      </c>
      <c r="F6" s="123" t="s">
        <v>102</v>
      </c>
      <c r="G6" s="123" t="s">
        <v>107</v>
      </c>
      <c r="H6" s="123" t="s">
        <v>108</v>
      </c>
      <c r="I6" s="123" t="s">
        <v>109</v>
      </c>
      <c r="J6" s="123" t="s">
        <v>102</v>
      </c>
      <c r="K6" s="123" t="s">
        <v>107</v>
      </c>
      <c r="L6" s="123" t="s">
        <v>108</v>
      </c>
      <c r="M6" s="123" t="s">
        <v>109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166988.92400000003</v>
      </c>
      <c r="C8" s="86">
        <f>C9+C11+C12+C13+C14+C15+C16+C17+C19+C20</f>
        <v>109393.63355999999</v>
      </c>
      <c r="D8" s="86">
        <f>D9+D11+D12+D13+D14+D15+D16+D17+D19+D20</f>
        <v>113554.74907000001</v>
      </c>
      <c r="E8" s="29">
        <f>D8/C8*100</f>
        <v>103.80380043571525</v>
      </c>
      <c r="F8" s="86">
        <f>F9+F11+F12+F13+F14+F15+F19+F20</f>
        <v>120411.34000000001</v>
      </c>
      <c r="G8" s="86">
        <f t="shared" ref="G8:H8" si="0">G9+G11+G12+G13+G14+G15+G19+G20</f>
        <v>82686.686000000002</v>
      </c>
      <c r="H8" s="86">
        <f t="shared" si="0"/>
        <v>86055.502459999989</v>
      </c>
      <c r="I8" s="29">
        <f>H8/G8*100</f>
        <v>104.07419455654565</v>
      </c>
      <c r="J8" s="78">
        <f>J9+J11+J12+J13+J14+J15+J16+J17+J19+J20</f>
        <v>46577.584000000003</v>
      </c>
      <c r="K8" s="78">
        <f>K9+K11+K12+K13+K14+K15+K16+K17+K19+K20</f>
        <v>26706.947559999997</v>
      </c>
      <c r="L8" s="78">
        <f>L9+L11+L12+L13+L14+L15+L16+L17+L19+L20</f>
        <v>27499.246609999995</v>
      </c>
      <c r="M8" s="30">
        <f>L8/K8*100</f>
        <v>102.96664022805307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1">F9+J9</f>
        <v>125497.558</v>
      </c>
      <c r="C9" s="85">
        <f t="shared" si="1"/>
        <v>84352.639309999999</v>
      </c>
      <c r="D9" s="85">
        <f>H9+L9</f>
        <v>88080.640610000002</v>
      </c>
      <c r="E9" s="32">
        <f t="shared" ref="E9:E84" si="2">D9/C9*100</f>
        <v>104.41954315892762</v>
      </c>
      <c r="F9" s="88">
        <v>105646.558</v>
      </c>
      <c r="G9" s="88">
        <v>70847.004000000001</v>
      </c>
      <c r="H9" s="88">
        <v>74007.402029999997</v>
      </c>
      <c r="I9" s="32">
        <f t="shared" ref="I9:I84" si="3">H9/G9*100</f>
        <v>104.4608774564412</v>
      </c>
      <c r="J9" s="85">
        <v>19851</v>
      </c>
      <c r="K9" s="85">
        <v>13505.63531</v>
      </c>
      <c r="L9" s="85">
        <v>14073.238579999999</v>
      </c>
      <c r="M9" s="115">
        <f t="shared" ref="M9:M27" si="4">L9/K9*100</f>
        <v>104.20271432606899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31" t="s">
        <v>103</v>
      </c>
      <c r="B10" s="85">
        <f t="shared" si="1"/>
        <v>75507.752941042228</v>
      </c>
      <c r="C10" s="85">
        <f t="shared" si="1"/>
        <v>50635.800880943323</v>
      </c>
      <c r="D10" s="85">
        <f t="shared" si="1"/>
        <v>52894.601907329779</v>
      </c>
      <c r="E10" s="32">
        <f t="shared" si="2"/>
        <v>104.4608774564412</v>
      </c>
      <c r="F10" s="88">
        <f>F9*37.58/52.58</f>
        <v>75507.752941042228</v>
      </c>
      <c r="G10" s="88">
        <f t="shared" ref="G10:H10" si="5">G9*37.58/52.58</f>
        <v>50635.800880943323</v>
      </c>
      <c r="H10" s="88">
        <f t="shared" si="5"/>
        <v>52894.601907329779</v>
      </c>
      <c r="I10" s="32">
        <f t="shared" si="3"/>
        <v>104.4608774564412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82</v>
      </c>
      <c r="B11" s="85">
        <f t="shared" si="1"/>
        <v>14417</v>
      </c>
      <c r="C11" s="85">
        <f t="shared" si="1"/>
        <v>10657.678</v>
      </c>
      <c r="D11" s="85">
        <f t="shared" si="1"/>
        <v>12215.93167</v>
      </c>
      <c r="E11" s="32">
        <f t="shared" si="2"/>
        <v>114.62094904725026</v>
      </c>
      <c r="F11" s="88">
        <v>1878</v>
      </c>
      <c r="G11" s="88">
        <v>1407</v>
      </c>
      <c r="H11" s="88">
        <v>1592.3431</v>
      </c>
      <c r="I11" s="32">
        <f t="shared" si="3"/>
        <v>113.17292821606256</v>
      </c>
      <c r="J11" s="88">
        <v>12539</v>
      </c>
      <c r="K11" s="88">
        <v>9250.6779999999999</v>
      </c>
      <c r="L11" s="88">
        <v>10623.58857</v>
      </c>
      <c r="M11" s="115">
        <f t="shared" si="4"/>
        <v>114.84118861341838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6660.8</v>
      </c>
      <c r="C12" s="85">
        <f t="shared" si="1"/>
        <v>5412</v>
      </c>
      <c r="D12" s="85">
        <f t="shared" si="1"/>
        <v>5412.2337399999997</v>
      </c>
      <c r="E12" s="32">
        <f t="shared" si="2"/>
        <v>100.00431892091648</v>
      </c>
      <c r="F12" s="88">
        <v>6660.8</v>
      </c>
      <c r="G12" s="88">
        <v>5412</v>
      </c>
      <c r="H12" s="88">
        <v>5412.2337399999997</v>
      </c>
      <c r="I12" s="32">
        <f t="shared" si="3"/>
        <v>100.00431892091648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1"/>
        <v>30</v>
      </c>
      <c r="C13" s="85">
        <f t="shared" si="1"/>
        <v>30</v>
      </c>
      <c r="D13" s="85">
        <f t="shared" si="1"/>
        <v>34.552619999999997</v>
      </c>
      <c r="E13" s="32">
        <f t="shared" si="2"/>
        <v>115.1754</v>
      </c>
      <c r="F13" s="88">
        <v>30</v>
      </c>
      <c r="G13" s="88">
        <v>30</v>
      </c>
      <c r="H13" s="88">
        <v>34.552619999999997</v>
      </c>
      <c r="I13" s="32">
        <f t="shared" si="3"/>
        <v>115.1754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1"/>
        <v>769.96400000000006</v>
      </c>
      <c r="C14" s="85">
        <f t="shared" si="1"/>
        <v>414.76400000000001</v>
      </c>
      <c r="D14" s="85">
        <f t="shared" si="1"/>
        <v>425.25985000000003</v>
      </c>
      <c r="E14" s="32">
        <f t="shared" si="2"/>
        <v>102.53055954711596</v>
      </c>
      <c r="F14" s="88">
        <v>384.98200000000003</v>
      </c>
      <c r="G14" s="88">
        <v>205.982</v>
      </c>
      <c r="H14" s="88">
        <v>212.62991</v>
      </c>
      <c r="I14" s="32">
        <f t="shared" si="3"/>
        <v>103.22742278451516</v>
      </c>
      <c r="J14" s="85">
        <v>384.98200000000003</v>
      </c>
      <c r="K14" s="85">
        <v>208.78200000000001</v>
      </c>
      <c r="L14" s="85">
        <v>212.62994</v>
      </c>
      <c r="M14" s="115">
        <f t="shared" si="4"/>
        <v>101.84304202469561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4064</v>
      </c>
      <c r="C15" s="85">
        <f t="shared" si="1"/>
        <v>3438</v>
      </c>
      <c r="D15" s="85">
        <f t="shared" si="1"/>
        <v>3438.8311199999998</v>
      </c>
      <c r="E15" s="32">
        <f t="shared" si="2"/>
        <v>100.02417452006979</v>
      </c>
      <c r="F15" s="88">
        <v>4064</v>
      </c>
      <c r="G15" s="88">
        <v>3438</v>
      </c>
      <c r="H15" s="88">
        <v>3438.8311199999998</v>
      </c>
      <c r="I15" s="32">
        <f t="shared" si="3"/>
        <v>100.02417452006979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1"/>
        <v>3158</v>
      </c>
      <c r="C16" s="85">
        <f t="shared" si="1"/>
        <v>451.572</v>
      </c>
      <c r="D16" s="85">
        <f t="shared" si="1"/>
        <v>268.22701000000001</v>
      </c>
      <c r="E16" s="32">
        <f t="shared" si="2"/>
        <v>59.398503450169628</v>
      </c>
      <c r="F16" s="88"/>
      <c r="G16" s="88"/>
      <c r="H16" s="88"/>
      <c r="I16" s="32"/>
      <c r="J16" s="85">
        <v>3158</v>
      </c>
      <c r="K16" s="85">
        <v>451.572</v>
      </c>
      <c r="L16" s="85">
        <v>268.22701000000001</v>
      </c>
      <c r="M16" s="115">
        <f t="shared" si="4"/>
        <v>59.398503450169628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1"/>
        <v>10644.602000000001</v>
      </c>
      <c r="C17" s="85">
        <f t="shared" si="1"/>
        <v>3290.2802499999998</v>
      </c>
      <c r="D17" s="85">
        <f t="shared" si="1"/>
        <v>2321.5625100000002</v>
      </c>
      <c r="E17" s="32">
        <f t="shared" si="2"/>
        <v>70.558199715662525</v>
      </c>
      <c r="F17" s="88"/>
      <c r="G17" s="88"/>
      <c r="H17" s="88"/>
      <c r="I17" s="32"/>
      <c r="J17" s="85">
        <v>10644.602000000001</v>
      </c>
      <c r="K17" s="85">
        <v>3290.2802499999998</v>
      </c>
      <c r="L17" s="85">
        <v>2321.5625100000002</v>
      </c>
      <c r="M17" s="115">
        <f t="shared" si="4"/>
        <v>70.558199715662525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98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1"/>
        <v>1747</v>
      </c>
      <c r="C19" s="85">
        <f t="shared" si="1"/>
        <v>1346.7</v>
      </c>
      <c r="D19" s="85">
        <f t="shared" si="1"/>
        <v>1357.4870900000001</v>
      </c>
      <c r="E19" s="32">
        <f t="shared" si="2"/>
        <v>100.80100170787851</v>
      </c>
      <c r="F19" s="89">
        <v>1747</v>
      </c>
      <c r="G19" s="89">
        <v>1346.7</v>
      </c>
      <c r="H19" s="88">
        <v>1357.4870900000001</v>
      </c>
      <c r="I19" s="32">
        <f t="shared" si="3"/>
        <v>100.80100170787851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1"/>
        <v>0</v>
      </c>
      <c r="C20" s="85">
        <f t="shared" si="1"/>
        <v>0</v>
      </c>
      <c r="D20" s="85">
        <f t="shared" si="1"/>
        <v>2.2849999999999999E-2</v>
      </c>
      <c r="E20" s="32"/>
      <c r="F20" s="89"/>
      <c r="G20" s="89"/>
      <c r="H20" s="88">
        <v>2.2849999999999999E-2</v>
      </c>
      <c r="I20" s="32"/>
      <c r="J20" s="85"/>
      <c r="K20" s="85"/>
      <c r="L20" s="85"/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29436.002250000001</v>
      </c>
      <c r="C21" s="86">
        <f>C22+C28+C27+C29+C30+C31+C33+C32+C34</f>
        <v>17541.430399999997</v>
      </c>
      <c r="D21" s="86">
        <f>D22+D28+D27+D29+D30+D31+D33+D32+D34</f>
        <v>17339.272850000001</v>
      </c>
      <c r="E21" s="29">
        <f t="shared" si="2"/>
        <v>98.847542387421285</v>
      </c>
      <c r="F21" s="86">
        <f>F22+F27+F28+F29+F30+F31+F32+F33+F34</f>
        <v>25990.362000000001</v>
      </c>
      <c r="G21" s="86">
        <f t="shared" ref="G21:H21" si="6">G22+G27+G28+G29+G30+G31+G32+G33+G34</f>
        <v>14564.6934</v>
      </c>
      <c r="H21" s="86">
        <f t="shared" si="6"/>
        <v>14545.362289999999</v>
      </c>
      <c r="I21" s="29">
        <f t="shared" si="3"/>
        <v>99.867274171387635</v>
      </c>
      <c r="J21" s="86">
        <f>J22+J27+J28+J29+J30+J31+J32+J33+J34</f>
        <v>3445.6402500000004</v>
      </c>
      <c r="K21" s="86">
        <f>K22+K27+K28+K29+K30+K31+K32+K33+K34</f>
        <v>2976.7370000000001</v>
      </c>
      <c r="L21" s="86">
        <f>L22+L27+L28+L29+L30+L31+L32+L33+L34</f>
        <v>2793.9105600000003</v>
      </c>
      <c r="M21" s="30">
        <f t="shared" si="4"/>
        <v>93.858159454463063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5220.66</v>
      </c>
      <c r="C22" s="85">
        <f>C23+C24+C25+C26</f>
        <v>3412.3267499999997</v>
      </c>
      <c r="D22" s="85">
        <f>D23+D24+D25+D26</f>
        <v>3530.4088499999998</v>
      </c>
      <c r="E22" s="32">
        <f t="shared" si="2"/>
        <v>103.4604570034215</v>
      </c>
      <c r="F22" s="89">
        <f>F23+F24+F25+F26</f>
        <v>4351.607</v>
      </c>
      <c r="G22" s="89">
        <f>G23+G24+G25+G26</f>
        <v>2750.875</v>
      </c>
      <c r="H22" s="89">
        <f>H23+H24+H25+H26</f>
        <v>2920.1201399999995</v>
      </c>
      <c r="I22" s="32">
        <f t="shared" si="3"/>
        <v>106.15241114190938</v>
      </c>
      <c r="J22" s="89">
        <f>J23+J24+J25+J26</f>
        <v>869.05299999999988</v>
      </c>
      <c r="K22" s="89">
        <f>K23+K24+K25+K26</f>
        <v>661.45174999999995</v>
      </c>
      <c r="L22" s="89">
        <f>L23+L24+L25+L26</f>
        <v>610.28871000000004</v>
      </c>
      <c r="M22" s="115">
        <f t="shared" si="4"/>
        <v>92.265038228411981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3924.8409999999999</v>
      </c>
      <c r="C23" s="85">
        <f t="shared" ref="B23:D36" si="7">G23+K23</f>
        <v>2328.5487499999999</v>
      </c>
      <c r="D23" s="85">
        <f t="shared" si="1"/>
        <v>2520.7154999999998</v>
      </c>
      <c r="E23" s="32">
        <f t="shared" si="2"/>
        <v>108.2526401905908</v>
      </c>
      <c r="F23" s="90">
        <f>3850+14.1</f>
        <v>3864.1</v>
      </c>
      <c r="G23" s="90">
        <f>2281+10.575</f>
        <v>2291.5749999999998</v>
      </c>
      <c r="H23" s="91">
        <f>2463.02974+10.55205</f>
        <v>2473.5817899999997</v>
      </c>
      <c r="I23" s="32">
        <f t="shared" si="3"/>
        <v>107.94243217001407</v>
      </c>
      <c r="J23" s="85">
        <v>60.741</v>
      </c>
      <c r="K23" s="85">
        <v>36.973750000000003</v>
      </c>
      <c r="L23" s="85">
        <v>47.133710000000001</v>
      </c>
      <c r="M23" s="115">
        <f t="shared" si="4"/>
        <v>127.47884647892084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7"/>
        <v>784.99</v>
      </c>
      <c r="C24" s="85">
        <f t="shared" si="7"/>
        <v>648.91000000000008</v>
      </c>
      <c r="D24" s="85">
        <f t="shared" si="1"/>
        <v>688.04161999999997</v>
      </c>
      <c r="E24" s="32">
        <f t="shared" si="2"/>
        <v>106.03036168343836</v>
      </c>
      <c r="F24" s="90">
        <v>272.50700000000001</v>
      </c>
      <c r="G24" s="90">
        <v>244.3</v>
      </c>
      <c r="H24" s="90">
        <v>244.89100999999999</v>
      </c>
      <c r="I24" s="32">
        <f t="shared" si="3"/>
        <v>100.24191977077363</v>
      </c>
      <c r="J24" s="85">
        <v>512.48299999999995</v>
      </c>
      <c r="K24" s="85">
        <v>404.61</v>
      </c>
      <c r="L24" s="85">
        <v>443.15060999999997</v>
      </c>
      <c r="M24" s="115">
        <f t="shared" si="4"/>
        <v>109.52537258100392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7"/>
        <v>295.82900000000001</v>
      </c>
      <c r="C25" s="85">
        <f t="shared" si="7"/>
        <v>219.86799999999999</v>
      </c>
      <c r="D25" s="85">
        <f t="shared" si="1"/>
        <v>120.00439</v>
      </c>
      <c r="E25" s="32">
        <f t="shared" si="2"/>
        <v>54.580198118871323</v>
      </c>
      <c r="F25" s="90"/>
      <c r="G25" s="90"/>
      <c r="H25" s="90"/>
      <c r="I25" s="32"/>
      <c r="J25" s="85">
        <v>295.82900000000001</v>
      </c>
      <c r="K25" s="85">
        <v>219.86799999999999</v>
      </c>
      <c r="L25" s="85">
        <v>120.00439</v>
      </c>
      <c r="M25" s="115">
        <f t="shared" si="4"/>
        <v>54.580198118871323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7"/>
        <v>215</v>
      </c>
      <c r="C26" s="85">
        <f t="shared" si="7"/>
        <v>215</v>
      </c>
      <c r="D26" s="85">
        <f t="shared" si="1"/>
        <v>201.64734000000001</v>
      </c>
      <c r="E26" s="32"/>
      <c r="F26" s="90">
        <v>215</v>
      </c>
      <c r="G26" s="90">
        <v>215</v>
      </c>
      <c r="H26" s="91">
        <v>201.64734000000001</v>
      </c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76</v>
      </c>
      <c r="B27" s="85">
        <f>F27+J27</f>
        <v>20031.989000000001</v>
      </c>
      <c r="C27" s="85">
        <f t="shared" si="7"/>
        <v>10680.797999999999</v>
      </c>
      <c r="D27" s="85">
        <f t="shared" si="1"/>
        <v>10155.98733</v>
      </c>
      <c r="E27" s="32">
        <f t="shared" si="2"/>
        <v>95.0864095547917</v>
      </c>
      <c r="F27" s="89">
        <v>19689.704000000002</v>
      </c>
      <c r="G27" s="89">
        <v>10428.505999999999</v>
      </c>
      <c r="H27" s="88">
        <v>10036.274149999999</v>
      </c>
      <c r="I27" s="32">
        <f t="shared" si="3"/>
        <v>96.238849073875016</v>
      </c>
      <c r="J27" s="85">
        <v>342.28500000000003</v>
      </c>
      <c r="K27" s="85">
        <v>252.292</v>
      </c>
      <c r="L27" s="85">
        <v>119.71317999999999</v>
      </c>
      <c r="M27" s="115">
        <f t="shared" si="4"/>
        <v>47.450248125188274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7"/>
        <v>60.7</v>
      </c>
      <c r="C28" s="85">
        <f t="shared" si="7"/>
        <v>57.034999999999997</v>
      </c>
      <c r="D28" s="85">
        <f t="shared" si="1"/>
        <v>85.616339999999994</v>
      </c>
      <c r="E28" s="32">
        <f t="shared" si="2"/>
        <v>150.11193127027263</v>
      </c>
      <c r="F28" s="89">
        <v>60.7</v>
      </c>
      <c r="G28" s="89">
        <v>57.034999999999997</v>
      </c>
      <c r="H28" s="88">
        <v>85.616339999999994</v>
      </c>
      <c r="I28" s="32">
        <f t="shared" si="3"/>
        <v>150.11193127027263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100</v>
      </c>
      <c r="B29" s="85">
        <f t="shared" si="7"/>
        <v>190</v>
      </c>
      <c r="C29" s="85">
        <f t="shared" si="7"/>
        <v>40</v>
      </c>
      <c r="D29" s="85">
        <f t="shared" si="1"/>
        <v>44.257899999999999</v>
      </c>
      <c r="E29" s="32"/>
      <c r="F29" s="89">
        <v>190</v>
      </c>
      <c r="G29" s="89">
        <v>40</v>
      </c>
      <c r="H29" s="88">
        <f>40.001+4.2569</f>
        <v>44.257899999999999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7"/>
        <v>730.71069999999997</v>
      </c>
      <c r="C30" s="85">
        <f t="shared" si="7"/>
        <v>680.71069999999997</v>
      </c>
      <c r="D30" s="85">
        <f t="shared" si="7"/>
        <v>1096.9249399999999</v>
      </c>
      <c r="E30" s="32"/>
      <c r="F30" s="89">
        <f>530+50</f>
        <v>580</v>
      </c>
      <c r="G30" s="89">
        <v>530</v>
      </c>
      <c r="H30" s="88">
        <v>751.46474000000001</v>
      </c>
      <c r="I30" s="32"/>
      <c r="J30" s="85">
        <v>150.7107</v>
      </c>
      <c r="K30" s="85">
        <v>150.7107</v>
      </c>
      <c r="L30" s="85">
        <v>345.46019999999999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7"/>
        <v>1180.8</v>
      </c>
      <c r="C31" s="85">
        <f t="shared" si="7"/>
        <v>667.99</v>
      </c>
      <c r="D31" s="85">
        <f t="shared" si="7"/>
        <v>404.63061000000005</v>
      </c>
      <c r="E31" s="32">
        <f t="shared" si="2"/>
        <v>60.574351412446305</v>
      </c>
      <c r="F31" s="89">
        <v>730.8</v>
      </c>
      <c r="G31" s="89">
        <v>389.29899999999998</v>
      </c>
      <c r="H31" s="88">
        <v>321.14665000000002</v>
      </c>
      <c r="I31" s="32">
        <f t="shared" si="3"/>
        <v>82.493571779018197</v>
      </c>
      <c r="J31" s="85">
        <v>450</v>
      </c>
      <c r="K31" s="85">
        <v>278.69099999999997</v>
      </c>
      <c r="L31" s="85">
        <v>83.483959999999996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7"/>
        <v>0</v>
      </c>
      <c r="C32" s="85">
        <f t="shared" si="7"/>
        <v>0</v>
      </c>
      <c r="D32" s="85">
        <f t="shared" si="7"/>
        <v>-11.37668</v>
      </c>
      <c r="E32" s="32"/>
      <c r="F32" s="89"/>
      <c r="G32" s="89"/>
      <c r="H32" s="88"/>
      <c r="I32" s="32"/>
      <c r="J32" s="85"/>
      <c r="K32" s="85"/>
      <c r="L32" s="85">
        <v>-11.37668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34</v>
      </c>
      <c r="B33" s="85">
        <f t="shared" si="7"/>
        <v>74.292599999999993</v>
      </c>
      <c r="C33" s="85">
        <f t="shared" si="7"/>
        <v>55.72</v>
      </c>
      <c r="D33" s="85">
        <f t="shared" si="7"/>
        <v>85.973609999999994</v>
      </c>
      <c r="E33" s="32">
        <f t="shared" si="2"/>
        <v>154.2957824838478</v>
      </c>
      <c r="F33" s="89">
        <v>74.292599999999993</v>
      </c>
      <c r="G33" s="89">
        <v>55.72</v>
      </c>
      <c r="H33" s="88">
        <v>73.223969999999994</v>
      </c>
      <c r="I33" s="32">
        <f t="shared" si="3"/>
        <v>131.41416008614499</v>
      </c>
      <c r="J33" s="85">
        <v>0</v>
      </c>
      <c r="K33" s="85">
        <v>0</v>
      </c>
      <c r="L33" s="85">
        <v>12.749639999999999</v>
      </c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104</v>
      </c>
      <c r="B34" s="85">
        <f t="shared" si="7"/>
        <v>1946.84995</v>
      </c>
      <c r="C34" s="85">
        <f t="shared" si="7"/>
        <v>1946.84995</v>
      </c>
      <c r="D34" s="85">
        <f t="shared" si="7"/>
        <v>1946.84995</v>
      </c>
      <c r="E34" s="32"/>
      <c r="F34" s="89">
        <v>313.25839999999999</v>
      </c>
      <c r="G34" s="89">
        <v>313.25839999999999</v>
      </c>
      <c r="H34" s="88">
        <v>313.25839999999999</v>
      </c>
      <c r="I34" s="32"/>
      <c r="J34" s="85">
        <v>1633.5915500000001</v>
      </c>
      <c r="K34" s="85">
        <v>1633.5915500000001</v>
      </c>
      <c r="L34" s="85">
        <v>1633.5915500000001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35</v>
      </c>
      <c r="B35" s="87">
        <f>B8+B21</f>
        <v>196424.92625000002</v>
      </c>
      <c r="C35" s="87">
        <f>C8+C21</f>
        <v>126935.06395999998</v>
      </c>
      <c r="D35" s="87">
        <f t="shared" si="7"/>
        <v>130894.02191999998</v>
      </c>
      <c r="E35" s="29">
        <f t="shared" si="2"/>
        <v>103.11888444098281</v>
      </c>
      <c r="F35" s="87">
        <f>F8+F21</f>
        <v>146401.70200000002</v>
      </c>
      <c r="G35" s="87">
        <f t="shared" ref="G35:H35" si="8">G8+G21</f>
        <v>97251.379400000005</v>
      </c>
      <c r="H35" s="87">
        <f t="shared" si="8"/>
        <v>100600.86474999999</v>
      </c>
      <c r="I35" s="29">
        <f t="shared" si="3"/>
        <v>103.44415202197122</v>
      </c>
      <c r="J35" s="87">
        <f>J8+J21</f>
        <v>50023.224249999999</v>
      </c>
      <c r="K35" s="87">
        <f>K8+K21</f>
        <v>29683.684559999998</v>
      </c>
      <c r="L35" s="87">
        <f>L8+L21</f>
        <v>30293.157169999995</v>
      </c>
      <c r="M35" s="30">
        <f t="shared" ref="M35:M76" si="9">L35/K35*100</f>
        <v>102.05322425107997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36</v>
      </c>
      <c r="B36" s="87">
        <f>F36+J36</f>
        <v>120917.17330895779</v>
      </c>
      <c r="C36" s="87">
        <f>G36+K36</f>
        <v>76299.263079056676</v>
      </c>
      <c r="D36" s="87">
        <f t="shared" si="7"/>
        <v>77999.420012670205</v>
      </c>
      <c r="E36" s="29">
        <f t="shared" si="2"/>
        <v>102.22827438300672</v>
      </c>
      <c r="F36" s="87">
        <f>F35-F10</f>
        <v>70893.949058957791</v>
      </c>
      <c r="G36" s="87">
        <f>G35-G10</f>
        <v>46615.578519056682</v>
      </c>
      <c r="H36" s="87">
        <f>H35-H10</f>
        <v>47706.262842670214</v>
      </c>
      <c r="I36" s="29">
        <f t="shared" si="3"/>
        <v>102.3397421168283</v>
      </c>
      <c r="J36" s="87">
        <f>J35-J10</f>
        <v>50023.224249999999</v>
      </c>
      <c r="K36" s="87">
        <f>K35-K10</f>
        <v>29683.684559999998</v>
      </c>
      <c r="L36" s="87">
        <f>L35-L10</f>
        <v>30293.157169999995</v>
      </c>
      <c r="M36" s="30">
        <f t="shared" si="9"/>
        <v>102.05322425107997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37</v>
      </c>
      <c r="B37" s="105">
        <f>B38+B40+B41+B42</f>
        <v>758235.97829</v>
      </c>
      <c r="C37" s="105">
        <f t="shared" ref="C37:D37" si="10">C38+C40+C41+C42</f>
        <v>544129.85529000009</v>
      </c>
      <c r="D37" s="105">
        <f t="shared" si="10"/>
        <v>530672.7503800001</v>
      </c>
      <c r="E37" s="106">
        <f t="shared" si="2"/>
        <v>97.526857830135441</v>
      </c>
      <c r="F37" s="107">
        <f>F38+F40+F41+F42</f>
        <v>780149.24242000002</v>
      </c>
      <c r="G37" s="107">
        <f>G38+G40+G41+G42</f>
        <v>559380.49187000003</v>
      </c>
      <c r="H37" s="107">
        <f>H38+H40+H41+H42-0.001</f>
        <v>544875.5723</v>
      </c>
      <c r="I37" s="106">
        <f t="shared" si="3"/>
        <v>97.406967210903204</v>
      </c>
      <c r="J37" s="107">
        <f>J38+J40+J41+J42</f>
        <v>120090.96595</v>
      </c>
      <c r="K37" s="107">
        <f t="shared" ref="K37" si="11">K38+K40+K41+K42</f>
        <v>93240.142080000005</v>
      </c>
      <c r="L37" s="107">
        <f>L38+L40+L41+L42</f>
        <v>81611.247310000006</v>
      </c>
      <c r="M37" s="108">
        <f t="shared" si="9"/>
        <v>87.528016892099529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38</v>
      </c>
      <c r="B38" s="88">
        <v>755850.54299999995</v>
      </c>
      <c r="C38" s="88">
        <v>541744.42000000004</v>
      </c>
      <c r="D38" s="88">
        <v>536256.82200000004</v>
      </c>
      <c r="E38" s="79">
        <f t="shared" si="2"/>
        <v>98.987050388077833</v>
      </c>
      <c r="F38" s="88">
        <v>777763.80712999997</v>
      </c>
      <c r="G38" s="88">
        <v>556995.05657999997</v>
      </c>
      <c r="H38" s="88">
        <v>550459.64491999999</v>
      </c>
      <c r="I38" s="79">
        <f t="shared" si="3"/>
        <v>98.82666612875741</v>
      </c>
      <c r="J38" s="88">
        <v>120090.96595</v>
      </c>
      <c r="K38" s="88">
        <v>93240.142080000005</v>
      </c>
      <c r="L38" s="88">
        <v>81611.247310000006</v>
      </c>
      <c r="M38" s="115">
        <f t="shared" si="9"/>
        <v>87.528016892099529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101</v>
      </c>
      <c r="B39" s="88">
        <v>0</v>
      </c>
      <c r="C39" s="88">
        <v>0</v>
      </c>
      <c r="D39" s="88">
        <v>0</v>
      </c>
      <c r="E39" s="79">
        <v>0</v>
      </c>
      <c r="F39" s="89">
        <v>23848.940910000001</v>
      </c>
      <c r="G39" s="89">
        <v>17186.313630000001</v>
      </c>
      <c r="H39" s="89">
        <v>15918.249</v>
      </c>
      <c r="I39" s="79">
        <v>0</v>
      </c>
      <c r="J39" s="88">
        <v>500</v>
      </c>
      <c r="K39" s="85">
        <v>341.17200000000003</v>
      </c>
      <c r="L39" s="85">
        <v>341.17200000000003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39</v>
      </c>
      <c r="B40" s="88">
        <f>F40+J40</f>
        <v>2385.4352899999999</v>
      </c>
      <c r="C40" s="88">
        <f t="shared" ref="C40" si="12">G40+K40</f>
        <v>2385.4352899999999</v>
      </c>
      <c r="D40" s="88">
        <f>H40+L40</f>
        <v>2395.4352899999999</v>
      </c>
      <c r="E40" s="79">
        <f t="shared" si="2"/>
        <v>100.41921070095346</v>
      </c>
      <c r="F40" s="88">
        <v>2385.4352899999999</v>
      </c>
      <c r="G40" s="88">
        <v>2385.4352899999999</v>
      </c>
      <c r="H40" s="88">
        <v>2395.4352899999999</v>
      </c>
      <c r="I40" s="88">
        <v>0</v>
      </c>
      <c r="J40" s="88">
        <v>0</v>
      </c>
      <c r="K40" s="88">
        <v>0</v>
      </c>
      <c r="L40" s="88">
        <v>0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77</v>
      </c>
      <c r="B41" s="88">
        <f>F41+J41</f>
        <v>0</v>
      </c>
      <c r="C41" s="88">
        <f t="shared" ref="C41:D42" si="13">G41+K41</f>
        <v>0</v>
      </c>
      <c r="D41" s="88">
        <f t="shared" si="13"/>
        <v>0</v>
      </c>
      <c r="E41" s="79">
        <v>0</v>
      </c>
      <c r="F41" s="89">
        <v>0</v>
      </c>
      <c r="G41" s="89">
        <v>0</v>
      </c>
      <c r="H41" s="89">
        <v>0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40</v>
      </c>
      <c r="B42" s="88">
        <f>F42+J42</f>
        <v>0</v>
      </c>
      <c r="C42" s="88">
        <f>G42+K42</f>
        <v>0</v>
      </c>
      <c r="D42" s="88">
        <f t="shared" si="13"/>
        <v>-7979.5069100000001</v>
      </c>
      <c r="E42" s="79">
        <v>0</v>
      </c>
      <c r="F42" s="89">
        <v>0</v>
      </c>
      <c r="G42" s="89">
        <v>0</v>
      </c>
      <c r="H42" s="89">
        <v>-7979.5069100000001</v>
      </c>
      <c r="I42" s="79">
        <v>0</v>
      </c>
      <c r="J42" s="85">
        <v>0</v>
      </c>
      <c r="K42" s="85">
        <v>0</v>
      </c>
      <c r="L42" s="85">
        <v>0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41</v>
      </c>
      <c r="B43" s="87">
        <f>B35+B37</f>
        <v>954660.90454000002</v>
      </c>
      <c r="C43" s="87">
        <f>C35+C37</f>
        <v>671064.91925000004</v>
      </c>
      <c r="D43" s="87">
        <f t="shared" ref="D43" si="14">D35+D37</f>
        <v>661566.77230000007</v>
      </c>
      <c r="E43" s="78">
        <f>D43/C43*100</f>
        <v>98.584615783430408</v>
      </c>
      <c r="F43" s="92">
        <f>F35+F37</f>
        <v>926550.94442000007</v>
      </c>
      <c r="G43" s="92">
        <f>G35+G37</f>
        <v>656631.87127</v>
      </c>
      <c r="H43" s="92">
        <f>H35+H37</f>
        <v>645476.43704999995</v>
      </c>
      <c r="I43" s="78">
        <f t="shared" si="3"/>
        <v>98.301112890176327</v>
      </c>
      <c r="J43" s="87">
        <f>J35+J37</f>
        <v>170114.19020000001</v>
      </c>
      <c r="K43" s="87">
        <f>K35+K37</f>
        <v>122923.82664</v>
      </c>
      <c r="L43" s="87">
        <f>L35+L37</f>
        <v>111904.40448</v>
      </c>
      <c r="M43" s="30">
        <f t="shared" si="9"/>
        <v>91.035568562088486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  <c r="AV43" s="55"/>
    </row>
    <row r="44" spans="1:48" ht="12.75" hidden="1" customHeight="1" x14ac:dyDescent="0.2">
      <c r="A44" s="62"/>
      <c r="B44" s="63"/>
      <c r="C44" s="63"/>
      <c r="D44" s="56">
        <f t="shared" ref="D44:D49" si="15">H44+L44</f>
        <v>0</v>
      </c>
      <c r="E44" s="57" t="e">
        <f t="shared" si="2"/>
        <v>#DIV/0!</v>
      </c>
      <c r="F44" s="64"/>
      <c r="G44" s="64"/>
      <c r="H44" s="64"/>
      <c r="I44" s="57" t="e">
        <f t="shared" si="3"/>
        <v>#DIV/0!</v>
      </c>
      <c r="J44" s="64"/>
      <c r="K44" s="64"/>
      <c r="L44" s="64"/>
      <c r="M44" s="30" t="e">
        <f t="shared" si="9"/>
        <v>#DIV/0!</v>
      </c>
    </row>
    <row r="45" spans="1:48" ht="12.75" hidden="1" customHeight="1" x14ac:dyDescent="0.2">
      <c r="A45" s="62"/>
      <c r="B45" s="64"/>
      <c r="C45" s="64"/>
      <c r="D45" s="56">
        <f t="shared" si="15"/>
        <v>0</v>
      </c>
      <c r="E45" s="57" t="e">
        <f t="shared" si="2"/>
        <v>#DIV/0!</v>
      </c>
      <c r="F45" s="64"/>
      <c r="G45" s="64"/>
      <c r="H45" s="64"/>
      <c r="I45" s="57" t="e">
        <f t="shared" si="3"/>
        <v>#DIV/0!</v>
      </c>
      <c r="J45" s="64"/>
      <c r="K45" s="64"/>
      <c r="L45" s="64"/>
      <c r="M45" s="30" t="e">
        <f t="shared" si="9"/>
        <v>#DIV/0!</v>
      </c>
    </row>
    <row r="46" spans="1:48" ht="14.25" hidden="1" customHeight="1" x14ac:dyDescent="0.2">
      <c r="A46" s="62"/>
      <c r="B46" s="64"/>
      <c r="C46" s="64"/>
      <c r="D46" s="56">
        <f t="shared" si="15"/>
        <v>0</v>
      </c>
      <c r="E46" s="57" t="e">
        <f t="shared" si="2"/>
        <v>#DIV/0!</v>
      </c>
      <c r="F46" s="64"/>
      <c r="G46" s="64"/>
      <c r="H46" s="64"/>
      <c r="I46" s="57" t="e">
        <f t="shared" si="3"/>
        <v>#DIV/0!</v>
      </c>
      <c r="J46" s="64"/>
      <c r="K46" s="64"/>
      <c r="L46" s="64"/>
      <c r="M46" s="30" t="e">
        <f t="shared" si="9"/>
        <v>#DIV/0!</v>
      </c>
    </row>
    <row r="47" spans="1:48" ht="14.25" hidden="1" customHeight="1" x14ac:dyDescent="0.2">
      <c r="A47" s="62"/>
      <c r="B47" s="64"/>
      <c r="C47" s="64"/>
      <c r="D47" s="56">
        <f t="shared" si="15"/>
        <v>0</v>
      </c>
      <c r="E47" s="57" t="e">
        <f t="shared" si="2"/>
        <v>#DIV/0!</v>
      </c>
      <c r="F47" s="64"/>
      <c r="G47" s="64"/>
      <c r="H47" s="64"/>
      <c r="I47" s="57" t="e">
        <f t="shared" si="3"/>
        <v>#DIV/0!</v>
      </c>
      <c r="J47" s="64"/>
      <c r="K47" s="64"/>
      <c r="L47" s="64"/>
      <c r="M47" s="30" t="e">
        <f t="shared" si="9"/>
        <v>#DIV/0!</v>
      </c>
    </row>
    <row r="48" spans="1:48" ht="14.25" hidden="1" customHeight="1" x14ac:dyDescent="0.2">
      <c r="A48" s="62"/>
      <c r="B48" s="64"/>
      <c r="C48" s="64"/>
      <c r="D48" s="56">
        <f t="shared" si="15"/>
        <v>0</v>
      </c>
      <c r="E48" s="57" t="e">
        <f t="shared" si="2"/>
        <v>#DIV/0!</v>
      </c>
      <c r="F48" s="64"/>
      <c r="G48" s="64"/>
      <c r="H48" s="64"/>
      <c r="I48" s="57" t="e">
        <f t="shared" si="3"/>
        <v>#DIV/0!</v>
      </c>
      <c r="J48" s="64"/>
      <c r="K48" s="64"/>
      <c r="L48" s="64"/>
      <c r="M48" s="30" t="e">
        <f t="shared" si="9"/>
        <v>#DIV/0!</v>
      </c>
    </row>
    <row r="49" spans="1:158" ht="12.75" hidden="1" customHeight="1" x14ac:dyDescent="0.2">
      <c r="A49" s="62"/>
      <c r="B49" s="64"/>
      <c r="C49" s="64"/>
      <c r="D49" s="56">
        <f t="shared" si="15"/>
        <v>0</v>
      </c>
      <c r="E49" s="57" t="e">
        <f t="shared" si="2"/>
        <v>#DIV/0!</v>
      </c>
      <c r="F49" s="64"/>
      <c r="G49" s="64"/>
      <c r="H49" s="64"/>
      <c r="I49" s="57" t="e">
        <f t="shared" si="3"/>
        <v>#DIV/0!</v>
      </c>
      <c r="J49" s="64"/>
      <c r="K49" s="64"/>
      <c r="L49" s="64"/>
      <c r="M49" s="30" t="e">
        <f t="shared" si="9"/>
        <v>#DIV/0!</v>
      </c>
    </row>
    <row r="50" spans="1:158" ht="33.75" customHeight="1" x14ac:dyDescent="0.2">
      <c r="A50" s="112" t="s">
        <v>42</v>
      </c>
      <c r="B50" s="97">
        <f>B51+B60+B63+B67+B73+B78+B84+B87+B92+B95+B99</f>
        <v>971416.96010999999</v>
      </c>
      <c r="C50" s="97">
        <f>C51+C60+C63+C67+C73+C78+C84+C87+C92+C95+C99</f>
        <v>688796.51563999988</v>
      </c>
      <c r="D50" s="97">
        <f>D51+D60+D63+D67+D73+D78+D84+D87+D92+D95+D99</f>
        <v>629013.64147000003</v>
      </c>
      <c r="E50" s="95">
        <f t="shared" si="2"/>
        <v>91.320677034137987</v>
      </c>
      <c r="F50" s="98">
        <f>F51+F60+F63+F67+F73+F78+F84+F87+F92+F99+F95</f>
        <v>937178.11612000002</v>
      </c>
      <c r="G50" s="98">
        <f t="shared" ref="G50:H50" si="16">G51+G60+G63+G67+G73+G78+G84+G87+G92+G99+G95</f>
        <v>669023.27532999997</v>
      </c>
      <c r="H50" s="98">
        <f t="shared" si="16"/>
        <v>621587.83123000001</v>
      </c>
      <c r="I50" s="95">
        <f t="shared" si="3"/>
        <v>92.909746813128109</v>
      </c>
      <c r="J50" s="98">
        <f>J51+J60+J63+J67+J73+J78+J84+J87+J92+J99+J95</f>
        <v>176243.07389999999</v>
      </c>
      <c r="K50" s="98">
        <f>K51+K60+K63+K67+K73+K78+K84+K87+K92+K99+K95</f>
        <v>130661.77955000001</v>
      </c>
      <c r="L50" s="98">
        <f>L51+L60+L63+L67+L73+L78+L84+L87+L92+L99+L95</f>
        <v>103239.88015</v>
      </c>
      <c r="M50" s="113">
        <f t="shared" si="9"/>
        <v>79.013067559280756</v>
      </c>
    </row>
    <row r="51" spans="1:158" s="66" customFormat="1" ht="31.5" x14ac:dyDescent="0.2">
      <c r="A51" s="75" t="s">
        <v>85</v>
      </c>
      <c r="B51" s="65">
        <f>SUM(B52:B59)</f>
        <v>107849.63900000001</v>
      </c>
      <c r="C51" s="65">
        <f>SUM(C52:C59)</f>
        <v>73826.835699999996</v>
      </c>
      <c r="D51" s="65">
        <f>SUM(D52:D59)</f>
        <v>66063.050920000009</v>
      </c>
      <c r="E51" s="57">
        <f t="shared" si="2"/>
        <v>89.483790404415259</v>
      </c>
      <c r="F51" s="65">
        <f>SUM(F52:F59)</f>
        <v>59151.643020000003</v>
      </c>
      <c r="G51" s="65">
        <f>SUM(G52:G59)</f>
        <v>42164.36593</v>
      </c>
      <c r="H51" s="65">
        <f>SUM(H52:H59)</f>
        <v>36043.998309999995</v>
      </c>
      <c r="I51" s="57">
        <f t="shared" si="3"/>
        <v>85.484502173800379</v>
      </c>
      <c r="J51" s="65">
        <f>SUM(J52:J59)</f>
        <v>48957.99598</v>
      </c>
      <c r="K51" s="65">
        <f>SUM(K52:K59)</f>
        <v>31922.469770000003</v>
      </c>
      <c r="L51" s="65">
        <f>SUM(L52:L59)</f>
        <v>30279.052610000002</v>
      </c>
      <c r="M51" s="114">
        <f t="shared" si="9"/>
        <v>94.851848331784012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43</v>
      </c>
      <c r="B52" s="80">
        <f>F52+J52</f>
        <v>1644.2298800000001</v>
      </c>
      <c r="C52" s="80">
        <f t="shared" ref="C52:D58" si="17">G52+K52</f>
        <v>1197.9218800000001</v>
      </c>
      <c r="D52" s="80">
        <f t="shared" si="17"/>
        <v>1035.3931</v>
      </c>
      <c r="E52" s="32">
        <f t="shared" si="2"/>
        <v>86.432439150372645</v>
      </c>
      <c r="F52" s="80">
        <v>1644.2298800000001</v>
      </c>
      <c r="G52" s="80">
        <v>1197.9218800000001</v>
      </c>
      <c r="H52" s="80">
        <v>1035.3931</v>
      </c>
      <c r="I52" s="32">
        <f t="shared" si="3"/>
        <v>86.432439150372645</v>
      </c>
      <c r="J52" s="84">
        <v>0</v>
      </c>
      <c r="K52" s="84">
        <v>0</v>
      </c>
      <c r="L52" s="84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44</v>
      </c>
      <c r="B53" s="80">
        <f>F53+J53</f>
        <v>714.23580000000004</v>
      </c>
      <c r="C53" s="80">
        <f t="shared" si="17"/>
        <v>491.32780000000002</v>
      </c>
      <c r="D53" s="80">
        <f t="shared" ref="D53" si="18">H53+L53</f>
        <v>358.94204000000002</v>
      </c>
      <c r="E53" s="32">
        <f t="shared" si="2"/>
        <v>73.055512022726987</v>
      </c>
      <c r="F53" s="81">
        <v>714.23580000000004</v>
      </c>
      <c r="G53" s="81">
        <v>491.32780000000002</v>
      </c>
      <c r="H53" s="81">
        <v>358.94204000000002</v>
      </c>
      <c r="I53" s="32">
        <f t="shared" si="3"/>
        <v>73.055512022726987</v>
      </c>
      <c r="J53" s="82">
        <v>0</v>
      </c>
      <c r="K53" s="82">
        <v>0</v>
      </c>
      <c r="L53" s="82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45</v>
      </c>
      <c r="B54" s="84">
        <f>F54+J54</f>
        <v>78446.906419999999</v>
      </c>
      <c r="C54" s="80">
        <f t="shared" si="17"/>
        <v>53928.379589999997</v>
      </c>
      <c r="D54" s="84">
        <f>H54+L54</f>
        <v>49416.248670000001</v>
      </c>
      <c r="E54" s="32">
        <f t="shared" si="2"/>
        <v>91.633104954563322</v>
      </c>
      <c r="F54" s="99">
        <v>32342.232400000001</v>
      </c>
      <c r="G54" s="99">
        <v>24127.917519999999</v>
      </c>
      <c r="H54" s="99">
        <v>21145.6132</v>
      </c>
      <c r="I54" s="32">
        <f t="shared" si="3"/>
        <v>87.639611592969331</v>
      </c>
      <c r="J54" s="99">
        <v>46104.674019999999</v>
      </c>
      <c r="K54" s="99">
        <v>29800.462070000001</v>
      </c>
      <c r="L54" s="99">
        <v>28270.635470000001</v>
      </c>
      <c r="M54" s="115">
        <f t="shared" si="9"/>
        <v>94.866433290844611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46</v>
      </c>
      <c r="B55" s="84">
        <f t="shared" ref="B55:B58" si="19">F55+J55</f>
        <v>80</v>
      </c>
      <c r="C55" s="80">
        <f t="shared" si="17"/>
        <v>80</v>
      </c>
      <c r="D55" s="84">
        <f t="shared" ref="D55:D58" si="20">H55+L55</f>
        <v>80</v>
      </c>
      <c r="E55" s="32">
        <f t="shared" si="2"/>
        <v>100</v>
      </c>
      <c r="F55" s="82">
        <v>80</v>
      </c>
      <c r="G55" s="82">
        <v>80</v>
      </c>
      <c r="H55" s="82">
        <v>80</v>
      </c>
      <c r="I55" s="32">
        <f t="shared" si="3"/>
        <v>100</v>
      </c>
      <c r="J55" s="82">
        <v>0</v>
      </c>
      <c r="K55" s="82">
        <v>0</v>
      </c>
      <c r="L55" s="82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47</v>
      </c>
      <c r="B56" s="84">
        <f t="shared" si="19"/>
        <v>8636.3659100000004</v>
      </c>
      <c r="C56" s="80">
        <f t="shared" si="17"/>
        <v>6354.8952499999996</v>
      </c>
      <c r="D56" s="84">
        <f t="shared" si="20"/>
        <v>5580.5276199999998</v>
      </c>
      <c r="E56" s="32">
        <f t="shared" si="2"/>
        <v>87.814627943710008</v>
      </c>
      <c r="F56" s="82">
        <v>8636.3659100000004</v>
      </c>
      <c r="G56" s="82">
        <v>6354.8952499999996</v>
      </c>
      <c r="H56" s="82">
        <v>5580.5276199999998</v>
      </c>
      <c r="I56" s="32">
        <f t="shared" si="3"/>
        <v>87.814627943710008</v>
      </c>
      <c r="J56" s="82">
        <v>0</v>
      </c>
      <c r="K56" s="84">
        <v>0</v>
      </c>
      <c r="L56" s="83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48</v>
      </c>
      <c r="B57" s="84">
        <f t="shared" si="19"/>
        <v>1395.2429999999999</v>
      </c>
      <c r="C57" s="80">
        <f t="shared" si="17"/>
        <v>1395.2429999999999</v>
      </c>
      <c r="D57" s="84">
        <f t="shared" si="20"/>
        <v>1395.2429999999999</v>
      </c>
      <c r="E57" s="32">
        <v>0</v>
      </c>
      <c r="F57" s="82">
        <v>1395.2429999999999</v>
      </c>
      <c r="G57" s="82">
        <v>1395.2429999999999</v>
      </c>
      <c r="H57" s="82">
        <v>1395.2429999999999</v>
      </c>
      <c r="I57" s="32">
        <v>0</v>
      </c>
      <c r="J57" s="82">
        <v>0</v>
      </c>
      <c r="K57" s="82">
        <v>0</v>
      </c>
      <c r="L57" s="82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49</v>
      </c>
      <c r="B58" s="84">
        <f t="shared" si="19"/>
        <v>927.39290000000005</v>
      </c>
      <c r="C58" s="80">
        <f t="shared" si="17"/>
        <v>33.75</v>
      </c>
      <c r="D58" s="84">
        <f t="shared" si="20"/>
        <v>0</v>
      </c>
      <c r="E58" s="32">
        <v>0</v>
      </c>
      <c r="F58" s="82">
        <v>770.39290000000005</v>
      </c>
      <c r="G58" s="84">
        <v>0</v>
      </c>
      <c r="H58" s="84">
        <v>0</v>
      </c>
      <c r="I58" s="32">
        <v>0</v>
      </c>
      <c r="J58" s="84">
        <v>157</v>
      </c>
      <c r="K58" s="84">
        <v>33.75</v>
      </c>
      <c r="L58" s="83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50</v>
      </c>
      <c r="B59" s="84">
        <v>16005.265090000001</v>
      </c>
      <c r="C59" s="80">
        <v>10345.31818</v>
      </c>
      <c r="D59" s="84">
        <v>8196.6964900000003</v>
      </c>
      <c r="E59" s="32">
        <f t="shared" si="2"/>
        <v>79.230975281612842</v>
      </c>
      <c r="F59" s="83">
        <v>13568.94313</v>
      </c>
      <c r="G59" s="83">
        <v>8517.0604800000001</v>
      </c>
      <c r="H59" s="83">
        <v>6448.2793499999998</v>
      </c>
      <c r="I59" s="32">
        <f t="shared" si="3"/>
        <v>75.710150998011926</v>
      </c>
      <c r="J59" s="83">
        <v>2696.3219600000002</v>
      </c>
      <c r="K59" s="84">
        <v>2088.2577000000001</v>
      </c>
      <c r="L59" s="84">
        <v>2008.41714</v>
      </c>
      <c r="M59" s="114">
        <f t="shared" si="9"/>
        <v>96.17669026193461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86</v>
      </c>
      <c r="B60" s="65">
        <f>SUM(B61:B62)</f>
        <v>1636.0500000000002</v>
      </c>
      <c r="C60" s="65">
        <f>SUM(C61:C62)</f>
        <v>1174.9678000000001</v>
      </c>
      <c r="D60" s="65">
        <f>SUM(D61:D62)</f>
        <v>1022.0639</v>
      </c>
      <c r="E60" s="57">
        <f>D60/C60*100</f>
        <v>86.986545503629969</v>
      </c>
      <c r="F60" s="65">
        <f>F61+F62</f>
        <v>1636.0500000000002</v>
      </c>
      <c r="G60" s="65">
        <f>G61+G62</f>
        <v>1173.9918</v>
      </c>
      <c r="H60" s="65">
        <f>H61+H62</f>
        <v>1170.4583399999999</v>
      </c>
      <c r="I60" s="57">
        <f t="shared" si="3"/>
        <v>99.699021747852072</v>
      </c>
      <c r="J60" s="65">
        <f>J61+J62</f>
        <v>1585.9</v>
      </c>
      <c r="K60" s="65">
        <f>K61+K62</f>
        <v>1128.8178</v>
      </c>
      <c r="L60" s="65">
        <f>L61+L62</f>
        <v>979.44736</v>
      </c>
      <c r="M60" s="114">
        <f t="shared" si="9"/>
        <v>86.7675332547024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51</v>
      </c>
      <c r="B61" s="84">
        <f>F61</f>
        <v>1585.9</v>
      </c>
      <c r="C61" s="84">
        <f>K61</f>
        <v>1128.8178</v>
      </c>
      <c r="D61" s="84">
        <f>L61</f>
        <v>979.44736</v>
      </c>
      <c r="E61" s="32">
        <f t="shared" si="2"/>
        <v>86.7675332547024</v>
      </c>
      <c r="F61" s="84">
        <v>1585.9</v>
      </c>
      <c r="G61" s="84">
        <v>1127.8417999999999</v>
      </c>
      <c r="H61" s="84">
        <v>1127.8417999999999</v>
      </c>
      <c r="I61" s="32">
        <f t="shared" si="3"/>
        <v>100</v>
      </c>
      <c r="J61" s="84">
        <v>1585.9</v>
      </c>
      <c r="K61" s="84">
        <v>1128.8178</v>
      </c>
      <c r="L61" s="84">
        <v>979.44736</v>
      </c>
      <c r="M61" s="115">
        <f t="shared" si="9"/>
        <v>86.7675332547024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52</v>
      </c>
      <c r="B62" s="84">
        <f>F62</f>
        <v>50.15</v>
      </c>
      <c r="C62" s="84">
        <f>G62</f>
        <v>46.15</v>
      </c>
      <c r="D62" s="84">
        <f>H62</f>
        <v>42.616540000000001</v>
      </c>
      <c r="E62" s="32">
        <f t="shared" si="2"/>
        <v>92.343531960996756</v>
      </c>
      <c r="F62" s="84">
        <v>50.15</v>
      </c>
      <c r="G62" s="84">
        <v>46.15</v>
      </c>
      <c r="H62" s="84">
        <v>42.616540000000001</v>
      </c>
      <c r="I62" s="32">
        <f t="shared" si="3"/>
        <v>92.343531960996756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87</v>
      </c>
      <c r="B63" s="65">
        <f>SUM(B64:B66)</f>
        <v>612.75349000000006</v>
      </c>
      <c r="C63" s="65">
        <f>SUM(C64:C66)</f>
        <v>539.16643999999997</v>
      </c>
      <c r="D63" s="65">
        <f>SUM(D64:D66)</f>
        <v>527.57335999999998</v>
      </c>
      <c r="E63" s="57">
        <f t="shared" si="2"/>
        <v>97.849814242889451</v>
      </c>
      <c r="F63" s="110">
        <f>F66+F64+F65</f>
        <v>0</v>
      </c>
      <c r="G63" s="110">
        <f>G66+G64+G65</f>
        <v>0</v>
      </c>
      <c r="H63" s="110">
        <f>H66+H64+H65</f>
        <v>0</v>
      </c>
      <c r="I63" s="57">
        <v>0</v>
      </c>
      <c r="J63" s="110">
        <f>SUM(J64:J66)</f>
        <v>612.75349000000006</v>
      </c>
      <c r="K63" s="110">
        <f>SUM(K64:K66)</f>
        <v>539.16643999999997</v>
      </c>
      <c r="L63" s="110">
        <f>SUM(L64:L66)</f>
        <v>527.57335999999998</v>
      </c>
      <c r="M63" s="114">
        <f t="shared" si="9"/>
        <v>97.849814242889451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63" x14ac:dyDescent="0.2">
      <c r="A64" s="68" t="s">
        <v>53</v>
      </c>
      <c r="B64" s="99">
        <f>J64</f>
        <v>574.75349000000006</v>
      </c>
      <c r="C64" s="99">
        <f>K64</f>
        <v>539.16643999999997</v>
      </c>
      <c r="D64" s="99">
        <f>L64</f>
        <v>527.57335999999998</v>
      </c>
      <c r="E64" s="32">
        <f t="shared" si="2"/>
        <v>97.849814242889451</v>
      </c>
      <c r="F64" s="99">
        <v>0</v>
      </c>
      <c r="G64" s="99">
        <v>0</v>
      </c>
      <c r="H64" s="99">
        <v>0</v>
      </c>
      <c r="I64" s="32">
        <v>0</v>
      </c>
      <c r="J64" s="99">
        <v>574.75349000000006</v>
      </c>
      <c r="K64" s="99">
        <v>539.16643999999997</v>
      </c>
      <c r="L64" s="99">
        <v>527.57335999999998</v>
      </c>
      <c r="M64" s="115">
        <f t="shared" si="9"/>
        <v>97.849814242889451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15.75" x14ac:dyDescent="0.2">
      <c r="A65" s="68" t="s">
        <v>81</v>
      </c>
      <c r="B65" s="99">
        <f t="shared" ref="B65:B66" si="21">J65</f>
        <v>0</v>
      </c>
      <c r="C65" s="99">
        <f t="shared" ref="C65:C66" si="22">K65</f>
        <v>0</v>
      </c>
      <c r="D65" s="99">
        <f t="shared" ref="D65:D66" si="23">L65</f>
        <v>0</v>
      </c>
      <c r="E65" s="32">
        <v>0</v>
      </c>
      <c r="F65" s="99">
        <v>0</v>
      </c>
      <c r="G65" s="99">
        <v>0</v>
      </c>
      <c r="H65" s="99">
        <v>0</v>
      </c>
      <c r="I65" s="32">
        <v>0</v>
      </c>
      <c r="J65" s="99">
        <v>0</v>
      </c>
      <c r="K65" s="99">
        <v>0</v>
      </c>
      <c r="L65" s="99">
        <v>0</v>
      </c>
      <c r="M65" s="115"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7.25" x14ac:dyDescent="0.2">
      <c r="A66" s="68" t="s">
        <v>54</v>
      </c>
      <c r="B66" s="99">
        <f t="shared" si="21"/>
        <v>38</v>
      </c>
      <c r="C66" s="99">
        <f t="shared" si="22"/>
        <v>0</v>
      </c>
      <c r="D66" s="99">
        <f t="shared" si="23"/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38</v>
      </c>
      <c r="K66" s="99">
        <v>0</v>
      </c>
      <c r="L66" s="84">
        <v>0</v>
      </c>
      <c r="M66" s="115">
        <v>0</v>
      </c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75" x14ac:dyDescent="0.2">
      <c r="A67" s="75" t="s">
        <v>88</v>
      </c>
      <c r="B67" s="65">
        <f>SUM(B68:B72)</f>
        <v>153008.23785999999</v>
      </c>
      <c r="C67" s="65">
        <f>SUM(C68:C72)</f>
        <v>124865.56358000002</v>
      </c>
      <c r="D67" s="65">
        <f>SUM(D68:D72)</f>
        <v>109259.21688000001</v>
      </c>
      <c r="E67" s="57">
        <f t="shared" si="2"/>
        <v>87.501480590362135</v>
      </c>
      <c r="F67" s="65">
        <f>SUM(F68:F72)</f>
        <v>137658.46758</v>
      </c>
      <c r="G67" s="65">
        <f>SUM(G68:G72)</f>
        <v>111894.36388000002</v>
      </c>
      <c r="H67" s="65">
        <f>SUM(H68:H72)</f>
        <v>104610.73903000001</v>
      </c>
      <c r="I67" s="57">
        <f t="shared" si="3"/>
        <v>93.49062401586977</v>
      </c>
      <c r="J67" s="65">
        <f>SUM(J68:J72)</f>
        <v>46176.491109999995</v>
      </c>
      <c r="K67" s="65">
        <f>SUM(K68:K72)</f>
        <v>42481.785579999996</v>
      </c>
      <c r="L67" s="65">
        <f>SUM(L68:L72)</f>
        <v>32596.17283</v>
      </c>
      <c r="M67" s="114">
        <f t="shared" si="9"/>
        <v>76.729761673073256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75" x14ac:dyDescent="0.2">
      <c r="A68" s="68" t="s">
        <v>55</v>
      </c>
      <c r="B68" s="84">
        <f t="shared" ref="B68:D69" si="24">F68+J68</f>
        <v>93454.401499999993</v>
      </c>
      <c r="C68" s="84">
        <f t="shared" si="24"/>
        <v>74109.554889999999</v>
      </c>
      <c r="D68" s="84">
        <f t="shared" si="24"/>
        <v>70681.186790000007</v>
      </c>
      <c r="E68" s="32">
        <f>D68/C68*100</f>
        <v>95.37391891627378</v>
      </c>
      <c r="F68" s="84">
        <v>93234.150949999996</v>
      </c>
      <c r="G68" s="84">
        <v>73889.304340000002</v>
      </c>
      <c r="H68" s="84">
        <v>70681.186790000007</v>
      </c>
      <c r="I68" s="32">
        <f>H68/G68*100</f>
        <v>95.658211186780278</v>
      </c>
      <c r="J68" s="84">
        <v>220.25055</v>
      </c>
      <c r="K68" s="84">
        <v>220.25055</v>
      </c>
      <c r="L68" s="84">
        <v>0</v>
      </c>
      <c r="M68" s="115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75" x14ac:dyDescent="0.2">
      <c r="A69" s="68" t="s">
        <v>110</v>
      </c>
      <c r="B69" s="84">
        <f t="shared" si="24"/>
        <v>2004.395</v>
      </c>
      <c r="C69" s="84">
        <f t="shared" si="24"/>
        <v>2004.395</v>
      </c>
      <c r="D69" s="84">
        <f t="shared" si="24"/>
        <v>0</v>
      </c>
      <c r="E69" s="32">
        <f>D69/C69*100</f>
        <v>0</v>
      </c>
      <c r="F69" s="84">
        <v>2004.395</v>
      </c>
      <c r="G69" s="84">
        <v>2004.395</v>
      </c>
      <c r="H69" s="84">
        <v>0</v>
      </c>
      <c r="I69" s="32">
        <f>H69/G69*100</f>
        <v>0</v>
      </c>
      <c r="J69" s="84">
        <v>0</v>
      </c>
      <c r="K69" s="84">
        <v>0</v>
      </c>
      <c r="L69" s="84">
        <v>0</v>
      </c>
      <c r="M69" s="115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ht="31.5" x14ac:dyDescent="0.2">
      <c r="A70" s="68" t="s">
        <v>80</v>
      </c>
      <c r="B70" s="84">
        <v>49250.66373</v>
      </c>
      <c r="C70" s="84">
        <v>44214.208200000001</v>
      </c>
      <c r="D70" s="84">
        <v>34530.015800000001</v>
      </c>
      <c r="E70" s="32">
        <f t="shared" si="2"/>
        <v>78.09710318412985</v>
      </c>
      <c r="F70" s="84">
        <v>34161.144</v>
      </c>
      <c r="G70" s="84">
        <v>31467.009050000001</v>
      </c>
      <c r="H70" s="84">
        <v>29881.537950000002</v>
      </c>
      <c r="I70" s="32">
        <f>H70/G70*100</f>
        <v>94.96148141222848</v>
      </c>
      <c r="J70" s="84">
        <v>45916.240559999998</v>
      </c>
      <c r="K70" s="84">
        <v>42257.785029999999</v>
      </c>
      <c r="L70" s="84">
        <v>32596.17283</v>
      </c>
      <c r="M70" s="115">
        <f t="shared" si="9"/>
        <v>77.136491670964418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15.75" x14ac:dyDescent="0.2">
      <c r="A71" s="68" t="s">
        <v>99</v>
      </c>
      <c r="B71" s="84">
        <f t="shared" ref="B71:B72" si="25">F71+J71</f>
        <v>0</v>
      </c>
      <c r="C71" s="84">
        <f t="shared" ref="C71:C72" si="26">G71+K71</f>
        <v>0</v>
      </c>
      <c r="D71" s="84">
        <f t="shared" ref="D71:D72" si="27">H71+L71</f>
        <v>0</v>
      </c>
      <c r="E71" s="32">
        <v>0</v>
      </c>
      <c r="F71" s="84">
        <v>0</v>
      </c>
      <c r="G71" s="84">
        <v>0</v>
      </c>
      <c r="H71" s="84">
        <v>0</v>
      </c>
      <c r="I71" s="32">
        <v>0</v>
      </c>
      <c r="J71" s="84">
        <v>0</v>
      </c>
      <c r="K71" s="84">
        <v>0</v>
      </c>
      <c r="L71" s="84">
        <v>0</v>
      </c>
      <c r="M71" s="115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31.5" x14ac:dyDescent="0.2">
      <c r="A72" s="68" t="s">
        <v>56</v>
      </c>
      <c r="B72" s="84">
        <f t="shared" si="25"/>
        <v>8298.7776300000005</v>
      </c>
      <c r="C72" s="84">
        <f t="shared" si="26"/>
        <v>4537.4054900000001</v>
      </c>
      <c r="D72" s="84">
        <f t="shared" si="27"/>
        <v>4048.0142900000001</v>
      </c>
      <c r="E72" s="32">
        <f t="shared" si="2"/>
        <v>89.214294356575124</v>
      </c>
      <c r="F72" s="84">
        <v>8258.7776300000005</v>
      </c>
      <c r="G72" s="84">
        <v>4533.6554900000001</v>
      </c>
      <c r="H72" s="84">
        <v>4048.0142900000001</v>
      </c>
      <c r="I72" s="32">
        <f>H72/G72*100</f>
        <v>89.28808770160876</v>
      </c>
      <c r="J72" s="84">
        <v>40</v>
      </c>
      <c r="K72" s="84">
        <v>3.75</v>
      </c>
      <c r="L72" s="84">
        <v>0</v>
      </c>
      <c r="M72" s="115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s="71" customFormat="1" ht="31.5" x14ac:dyDescent="0.2">
      <c r="A73" s="75" t="s">
        <v>89</v>
      </c>
      <c r="B73" s="65">
        <f>SUM(B74:B77)</f>
        <v>39050.770300000004</v>
      </c>
      <c r="C73" s="65">
        <f t="shared" ref="C73:D73" si="28">SUM(C74:C77)</f>
        <v>33592.963279999996</v>
      </c>
      <c r="D73" s="65">
        <f t="shared" si="28"/>
        <v>20320.068810000001</v>
      </c>
      <c r="E73" s="57">
        <f t="shared" si="2"/>
        <v>60.489063261941581</v>
      </c>
      <c r="F73" s="65">
        <f>F74+F75+F76+F77</f>
        <v>23367.478279999999</v>
      </c>
      <c r="G73" s="65">
        <f>G74+G75+G76+G77</f>
        <v>20889.73299</v>
      </c>
      <c r="H73" s="65">
        <f>H74+H75+H76+H77</f>
        <v>9709.5543199999993</v>
      </c>
      <c r="I73" s="57">
        <f t="shared" si="3"/>
        <v>46.480030762710093</v>
      </c>
      <c r="J73" s="65">
        <f t="shared" ref="J73:L73" si="29">J74+J75+J76+J77</f>
        <v>35640.959010000006</v>
      </c>
      <c r="K73" s="65">
        <f t="shared" si="29"/>
        <v>30760.016790000001</v>
      </c>
      <c r="L73" s="65">
        <f t="shared" si="29"/>
        <v>17883.42411</v>
      </c>
      <c r="M73" s="114">
        <f t="shared" si="9"/>
        <v>58.138538194211428</v>
      </c>
      <c r="N73" s="69"/>
      <c r="O73" s="69"/>
      <c r="P73" s="69"/>
      <c r="Q73" s="70"/>
      <c r="R73" s="69"/>
      <c r="S73" s="69"/>
      <c r="T73" s="69"/>
      <c r="U73" s="70"/>
      <c r="V73" s="69"/>
      <c r="W73" s="69"/>
      <c r="X73" s="69"/>
      <c r="Y73" s="70"/>
      <c r="Z73" s="69"/>
      <c r="AA73" s="69"/>
      <c r="AB73" s="69"/>
      <c r="AC73" s="70"/>
      <c r="AD73" s="69"/>
      <c r="AE73" s="69"/>
      <c r="AF73" s="69"/>
      <c r="AG73" s="70"/>
      <c r="AH73" s="69"/>
      <c r="AI73" s="69"/>
      <c r="AJ73" s="69"/>
      <c r="AK73" s="70"/>
      <c r="AL73" s="69"/>
      <c r="AM73" s="69"/>
      <c r="AN73" s="69"/>
      <c r="AO73" s="70"/>
      <c r="AP73" s="69"/>
      <c r="AQ73" s="69"/>
      <c r="AR73" s="69"/>
      <c r="AS73" s="69"/>
      <c r="AT73" s="70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  <c r="EO73" s="69"/>
      <c r="EP73" s="69"/>
      <c r="EQ73" s="69"/>
      <c r="ER73" s="69"/>
      <c r="ES73" s="69"/>
      <c r="ET73" s="69"/>
      <c r="EU73" s="69"/>
      <c r="EV73" s="69"/>
      <c r="EW73" s="69"/>
      <c r="EX73" s="69"/>
      <c r="EY73" s="69"/>
      <c r="EZ73" s="69"/>
      <c r="FA73" s="69"/>
      <c r="FB73" s="69"/>
    </row>
    <row r="74" spans="1:158" ht="15.75" x14ac:dyDescent="0.2">
      <c r="A74" s="68" t="s">
        <v>57</v>
      </c>
      <c r="B74" s="84">
        <v>2638.0273999999999</v>
      </c>
      <c r="C74" s="84">
        <v>2480.8099299999999</v>
      </c>
      <c r="D74" s="84">
        <v>2149.7290499999999</v>
      </c>
      <c r="E74" s="32">
        <f t="shared" si="2"/>
        <v>86.654323009743834</v>
      </c>
      <c r="F74" s="84">
        <v>1551.6486399999999</v>
      </c>
      <c r="G74" s="84">
        <v>1377.34647</v>
      </c>
      <c r="H74" s="84">
        <v>1377.34647</v>
      </c>
      <c r="I74" s="32">
        <v>0</v>
      </c>
      <c r="J74" s="84">
        <v>2638.0273999999999</v>
      </c>
      <c r="K74" s="84">
        <v>2480.8099299999999</v>
      </c>
      <c r="L74" s="84">
        <v>2149.7290499999999</v>
      </c>
      <c r="M74" s="115">
        <f t="shared" si="9"/>
        <v>86.654323009743834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75" x14ac:dyDescent="0.2">
      <c r="A75" s="68" t="s">
        <v>58</v>
      </c>
      <c r="B75" s="84">
        <v>18319.16978</v>
      </c>
      <c r="C75" s="84">
        <v>17285.789379999998</v>
      </c>
      <c r="D75" s="84">
        <v>6204.48668</v>
      </c>
      <c r="E75" s="32">
        <f t="shared" si="2"/>
        <v>35.893568662699977</v>
      </c>
      <c r="F75" s="84">
        <v>17431.07978</v>
      </c>
      <c r="G75" s="84">
        <v>16441.314979999999</v>
      </c>
      <c r="H75" s="84">
        <v>5560.5857100000003</v>
      </c>
      <c r="I75" s="32">
        <f t="shared" si="3"/>
        <v>33.820808838977676</v>
      </c>
      <c r="J75" s="84">
        <v>14909.358490000001</v>
      </c>
      <c r="K75" s="84">
        <v>14452.84289</v>
      </c>
      <c r="L75" s="84">
        <v>3767.8419800000001</v>
      </c>
      <c r="M75" s="115">
        <f t="shared" si="9"/>
        <v>26.06990201634995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75" x14ac:dyDescent="0.2">
      <c r="A76" s="68" t="s">
        <v>59</v>
      </c>
      <c r="B76" s="84">
        <v>18093.573120000001</v>
      </c>
      <c r="C76" s="84">
        <v>13826.36397</v>
      </c>
      <c r="D76" s="84">
        <v>11965.853080000001</v>
      </c>
      <c r="E76" s="32">
        <f t="shared" si="2"/>
        <v>86.543744298668273</v>
      </c>
      <c r="F76" s="84">
        <v>4384.7498599999999</v>
      </c>
      <c r="G76" s="84">
        <v>3071.0715399999999</v>
      </c>
      <c r="H76" s="84">
        <v>2771.6221399999999</v>
      </c>
      <c r="I76" s="32">
        <v>0</v>
      </c>
      <c r="J76" s="84">
        <v>18093.573120000001</v>
      </c>
      <c r="K76" s="84">
        <v>13826.36397</v>
      </c>
      <c r="L76" s="84">
        <v>11965.853080000001</v>
      </c>
      <c r="M76" s="115">
        <f t="shared" si="9"/>
        <v>86.543744298668273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31.5" x14ac:dyDescent="0.2">
      <c r="A77" s="68" t="s">
        <v>97</v>
      </c>
      <c r="B77" s="84">
        <f t="shared" ref="B77" si="30">F77+J77</f>
        <v>0</v>
      </c>
      <c r="C77" s="84">
        <f t="shared" ref="C77" si="31">G77+K77</f>
        <v>0</v>
      </c>
      <c r="D77" s="84">
        <f t="shared" ref="D77" si="32">H77+L77</f>
        <v>0</v>
      </c>
      <c r="E77" s="32">
        <v>0</v>
      </c>
      <c r="F77" s="84">
        <v>0</v>
      </c>
      <c r="G77" s="84">
        <v>0</v>
      </c>
      <c r="H77" s="84">
        <v>0</v>
      </c>
      <c r="I77" s="32">
        <v>0</v>
      </c>
      <c r="J77" s="84">
        <v>0</v>
      </c>
      <c r="K77" s="84">
        <v>0</v>
      </c>
      <c r="L77" s="84">
        <v>0</v>
      </c>
      <c r="M77" s="115">
        <v>0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s="66" customFormat="1" ht="15.75" x14ac:dyDescent="0.2">
      <c r="A78" s="94" t="s">
        <v>90</v>
      </c>
      <c r="B78" s="65">
        <f>SUM(B79:B83)</f>
        <v>536306.79281000001</v>
      </c>
      <c r="C78" s="65">
        <f t="shared" ref="C78:D78" si="33">SUM(C79:C83)</f>
        <v>363520.31174999999</v>
      </c>
      <c r="D78" s="65">
        <f t="shared" si="33"/>
        <v>351524.72323</v>
      </c>
      <c r="E78" s="57">
        <f t="shared" si="2"/>
        <v>96.700160037205947</v>
      </c>
      <c r="F78" s="65">
        <f>F79+F80+F81+F82+F83</f>
        <v>536252.79281000001</v>
      </c>
      <c r="G78" s="65">
        <f>G79+G80+G81+G82+G83</f>
        <v>363515.31174999999</v>
      </c>
      <c r="H78" s="65">
        <f>H79+H80+H81+H82+H83</f>
        <v>351520.85722999997</v>
      </c>
      <c r="I78" s="57">
        <f t="shared" si="3"/>
        <v>96.700426603144308</v>
      </c>
      <c r="J78" s="65">
        <f>J79+J80+J81+J81+J82+J83</f>
        <v>54</v>
      </c>
      <c r="K78" s="65">
        <f>K79+K80+K81+K81+K82+K83</f>
        <v>5</v>
      </c>
      <c r="L78" s="65">
        <f>L79+L80+L81+L81+L82+L83</f>
        <v>3.8660000000000001</v>
      </c>
      <c r="M78" s="114">
        <v>0</v>
      </c>
      <c r="N78" s="16"/>
      <c r="O78" s="16"/>
      <c r="P78" s="16"/>
      <c r="Q78" s="15"/>
      <c r="R78" s="16"/>
      <c r="S78" s="16"/>
      <c r="T78" s="16"/>
      <c r="U78" s="15"/>
      <c r="V78" s="16"/>
      <c r="W78" s="16"/>
      <c r="X78" s="16"/>
      <c r="Y78" s="15"/>
      <c r="Z78" s="16"/>
      <c r="AA78" s="16"/>
      <c r="AB78" s="16"/>
      <c r="AC78" s="15"/>
      <c r="AD78" s="16"/>
      <c r="AE78" s="16"/>
      <c r="AF78" s="16"/>
      <c r="AG78" s="15"/>
      <c r="AH78" s="16"/>
      <c r="AI78" s="16"/>
      <c r="AJ78" s="16"/>
      <c r="AK78" s="15"/>
      <c r="AL78" s="16"/>
      <c r="AM78" s="16"/>
      <c r="AN78" s="16"/>
      <c r="AO78" s="15"/>
      <c r="AP78" s="16"/>
      <c r="AQ78" s="16"/>
      <c r="AR78" s="16"/>
      <c r="AS78" s="16"/>
      <c r="AT78" s="15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</row>
    <row r="79" spans="1:158" ht="15.75" x14ac:dyDescent="0.2">
      <c r="A79" s="68" t="s">
        <v>60</v>
      </c>
      <c r="B79" s="84">
        <f>F79+J79</f>
        <v>118020.71371</v>
      </c>
      <c r="C79" s="84">
        <f>G79+K79</f>
        <v>75398.228879999995</v>
      </c>
      <c r="D79" s="84">
        <f>H79+L79</f>
        <v>72004.85686</v>
      </c>
      <c r="E79" s="32">
        <f t="shared" si="2"/>
        <v>95.499400887253316</v>
      </c>
      <c r="F79" s="84">
        <v>118020.71371</v>
      </c>
      <c r="G79" s="84">
        <v>75398.228879999995</v>
      </c>
      <c r="H79" s="84">
        <v>72004.85686</v>
      </c>
      <c r="I79" s="32">
        <f t="shared" si="3"/>
        <v>95.499400887253316</v>
      </c>
      <c r="J79" s="84">
        <v>0</v>
      </c>
      <c r="K79" s="84">
        <v>0</v>
      </c>
      <c r="L79" s="84">
        <v>0</v>
      </c>
      <c r="M79" s="115">
        <v>0</v>
      </c>
      <c r="N79" s="5"/>
      <c r="O79" s="5"/>
      <c r="P79" s="5"/>
      <c r="Q79" s="26"/>
      <c r="R79" s="5"/>
      <c r="S79" s="5"/>
      <c r="T79" s="5"/>
      <c r="U79" s="26"/>
      <c r="V79" s="5"/>
      <c r="W79" s="5"/>
      <c r="X79" s="5"/>
      <c r="Y79" s="26"/>
      <c r="Z79" s="5"/>
      <c r="AA79" s="5"/>
      <c r="AB79" s="5"/>
      <c r="AC79" s="26"/>
      <c r="AD79" s="5"/>
      <c r="AE79" s="5"/>
      <c r="AF79" s="5"/>
      <c r="AG79" s="26"/>
      <c r="AH79" s="5"/>
      <c r="AI79" s="5"/>
      <c r="AJ79" s="5"/>
      <c r="AK79" s="26"/>
      <c r="AL79" s="5"/>
      <c r="AM79" s="5"/>
      <c r="AN79" s="5"/>
      <c r="AO79" s="26"/>
      <c r="AP79" s="5"/>
      <c r="AQ79" s="5"/>
      <c r="AR79" s="5"/>
      <c r="AS79" s="5"/>
      <c r="AT79" s="26"/>
    </row>
    <row r="80" spans="1:158" ht="15.75" x14ac:dyDescent="0.2">
      <c r="A80" s="68" t="s">
        <v>61</v>
      </c>
      <c r="B80" s="84">
        <f t="shared" ref="B80:B83" si="34">F80+J80</f>
        <v>368895.11005999998</v>
      </c>
      <c r="C80" s="84">
        <f t="shared" ref="C80:C83" si="35">G80+K80</f>
        <v>253344.02877999999</v>
      </c>
      <c r="D80" s="84">
        <f t="shared" ref="D80:D83" si="36">H80+L80</f>
        <v>247364.13271000001</v>
      </c>
      <c r="E80" s="32">
        <f t="shared" si="2"/>
        <v>97.639614362021206</v>
      </c>
      <c r="F80" s="84">
        <v>368895.11005999998</v>
      </c>
      <c r="G80" s="84">
        <v>253344.02877999999</v>
      </c>
      <c r="H80" s="84">
        <v>247364.13271000001</v>
      </c>
      <c r="I80" s="32">
        <f t="shared" si="3"/>
        <v>97.639614362021206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ht="15.75" x14ac:dyDescent="0.2">
      <c r="A81" s="68" t="s">
        <v>96</v>
      </c>
      <c r="B81" s="84">
        <f t="shared" si="34"/>
        <v>22297.81525</v>
      </c>
      <c r="C81" s="84">
        <f t="shared" si="35"/>
        <v>15896.875599999999</v>
      </c>
      <c r="D81" s="84">
        <f>H81+L81</f>
        <v>14903.68835</v>
      </c>
      <c r="E81" s="32">
        <f t="shared" si="2"/>
        <v>93.752311617762174</v>
      </c>
      <c r="F81" s="99">
        <v>22297.81525</v>
      </c>
      <c r="G81" s="84">
        <v>15896.875599999999</v>
      </c>
      <c r="H81" s="84">
        <v>14903.68835</v>
      </c>
      <c r="I81" s="32">
        <f t="shared" si="3"/>
        <v>93.752311617762174</v>
      </c>
      <c r="J81" s="84">
        <v>0</v>
      </c>
      <c r="K81" s="84">
        <v>0</v>
      </c>
      <c r="L81" s="84">
        <v>0</v>
      </c>
      <c r="M81" s="115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31.5" x14ac:dyDescent="0.2">
      <c r="A82" s="68" t="s">
        <v>62</v>
      </c>
      <c r="B82" s="84">
        <f t="shared" si="34"/>
        <v>3174.8446399999998</v>
      </c>
      <c r="C82" s="84">
        <f t="shared" si="35"/>
        <v>3099.4799400000002</v>
      </c>
      <c r="D82" s="84">
        <f t="shared" si="36"/>
        <v>3098.3459400000002</v>
      </c>
      <c r="E82" s="32">
        <v>0</v>
      </c>
      <c r="F82" s="84">
        <v>3120.8446399999998</v>
      </c>
      <c r="G82" s="84">
        <v>3094.4799400000002</v>
      </c>
      <c r="H82" s="84">
        <v>3094.4799400000002</v>
      </c>
      <c r="I82" s="32">
        <v>0</v>
      </c>
      <c r="J82" s="84">
        <v>54</v>
      </c>
      <c r="K82" s="84">
        <v>5</v>
      </c>
      <c r="L82" s="84">
        <v>3.8660000000000001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31.5" x14ac:dyDescent="0.2">
      <c r="A83" s="68" t="s">
        <v>63</v>
      </c>
      <c r="B83" s="84">
        <f t="shared" si="34"/>
        <v>23918.309150000001</v>
      </c>
      <c r="C83" s="84">
        <f t="shared" si="35"/>
        <v>15781.698549999999</v>
      </c>
      <c r="D83" s="84">
        <f t="shared" si="36"/>
        <v>14153.69937</v>
      </c>
      <c r="E83" s="32">
        <f t="shared" si="2"/>
        <v>89.684258796085047</v>
      </c>
      <c r="F83" s="84">
        <v>23918.309150000001</v>
      </c>
      <c r="G83" s="84">
        <v>15781.698549999999</v>
      </c>
      <c r="H83" s="84">
        <v>14153.69937</v>
      </c>
      <c r="I83" s="32">
        <f t="shared" si="3"/>
        <v>89.684258796085047</v>
      </c>
      <c r="J83" s="84">
        <v>0</v>
      </c>
      <c r="K83" s="84">
        <v>0</v>
      </c>
      <c r="L83" s="84">
        <v>0</v>
      </c>
      <c r="M83" s="115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s="66" customFormat="1" ht="15.75" x14ac:dyDescent="0.2">
      <c r="A84" s="75" t="s">
        <v>91</v>
      </c>
      <c r="B84" s="65">
        <f>SUM(B85:B86)</f>
        <v>66696.531699999992</v>
      </c>
      <c r="C84" s="65">
        <f>SUM(C85:C86)</f>
        <v>47689.32978</v>
      </c>
      <c r="D84" s="65">
        <f>SUM(D85:D86)</f>
        <v>43777.660080000001</v>
      </c>
      <c r="E84" s="57">
        <f t="shared" si="2"/>
        <v>91.797599760690119</v>
      </c>
      <c r="F84" s="65">
        <f>F85+F86</f>
        <v>66563.331699999995</v>
      </c>
      <c r="G84" s="65">
        <f t="shared" ref="G84:H84" si="37">G85+G86</f>
        <v>47615.2739</v>
      </c>
      <c r="H84" s="65">
        <f t="shared" si="37"/>
        <v>43954.58509</v>
      </c>
      <c r="I84" s="57">
        <f t="shared" si="3"/>
        <v>92.311944235187951</v>
      </c>
      <c r="J84" s="65">
        <f t="shared" ref="J84" si="38">J85+J86</f>
        <v>24098.7058</v>
      </c>
      <c r="K84" s="65">
        <f t="shared" ref="K84" si="39">K85+K86</f>
        <v>17270.58077</v>
      </c>
      <c r="L84" s="65">
        <f t="shared" ref="L84" si="40">L85+L86</f>
        <v>15761.00088</v>
      </c>
      <c r="M84" s="114">
        <f t="shared" ref="M84:M99" si="41">L84/K84*100</f>
        <v>91.2592407278959</v>
      </c>
      <c r="N84" s="16"/>
      <c r="O84" s="16"/>
      <c r="P84" s="16"/>
      <c r="Q84" s="15"/>
      <c r="R84" s="16"/>
      <c r="S84" s="16"/>
      <c r="T84" s="16"/>
      <c r="U84" s="15"/>
      <c r="V84" s="16"/>
      <c r="W84" s="16"/>
      <c r="X84" s="16"/>
      <c r="Y84" s="15"/>
      <c r="Z84" s="16"/>
      <c r="AA84" s="16"/>
      <c r="AB84" s="16"/>
      <c r="AC84" s="15"/>
      <c r="AD84" s="16"/>
      <c r="AE84" s="16"/>
      <c r="AF84" s="16"/>
      <c r="AG84" s="15"/>
      <c r="AH84" s="16"/>
      <c r="AI84" s="16"/>
      <c r="AJ84" s="16"/>
      <c r="AK84" s="15"/>
      <c r="AL84" s="16"/>
      <c r="AM84" s="16"/>
      <c r="AN84" s="16"/>
      <c r="AO84" s="15"/>
      <c r="AP84" s="16"/>
      <c r="AQ84" s="16"/>
      <c r="AR84" s="16"/>
      <c r="AS84" s="16"/>
      <c r="AT84" s="15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</row>
    <row r="85" spans="1:158" s="66" customFormat="1" ht="15.75" x14ac:dyDescent="0.2">
      <c r="A85" s="68" t="s">
        <v>64</v>
      </c>
      <c r="B85" s="84">
        <f>F85</f>
        <v>61129.251329999999</v>
      </c>
      <c r="C85" s="84">
        <f>G85</f>
        <v>43461.845410000002</v>
      </c>
      <c r="D85" s="84">
        <v>40306.766759999999</v>
      </c>
      <c r="E85" s="32">
        <f t="shared" ref="E85:E102" si="42">D85/C85*100</f>
        <v>92.740578269890818</v>
      </c>
      <c r="F85" s="84">
        <v>61129.251329999999</v>
      </c>
      <c r="G85" s="96">
        <v>43461.845410000002</v>
      </c>
      <c r="H85" s="96">
        <v>40526.443650000001</v>
      </c>
      <c r="I85" s="32">
        <f t="shared" ref="I85:I102" si="43">H85/G85*100</f>
        <v>93.246025951478344</v>
      </c>
      <c r="J85" s="84">
        <v>23965.505799999999</v>
      </c>
      <c r="K85" s="84">
        <v>17196.524890000001</v>
      </c>
      <c r="L85" s="84">
        <v>15718.249</v>
      </c>
      <c r="M85" s="115">
        <f t="shared" si="41"/>
        <v>91.403635912162486</v>
      </c>
      <c r="N85" s="16"/>
      <c r="O85" s="16"/>
      <c r="P85" s="16"/>
      <c r="Q85" s="15"/>
      <c r="R85" s="16"/>
      <c r="S85" s="16"/>
      <c r="T85" s="16"/>
      <c r="U85" s="15"/>
      <c r="V85" s="16"/>
      <c r="W85" s="16"/>
      <c r="X85" s="16"/>
      <c r="Y85" s="15"/>
      <c r="Z85" s="16"/>
      <c r="AA85" s="16"/>
      <c r="AB85" s="16"/>
      <c r="AC85" s="15"/>
      <c r="AD85" s="16"/>
      <c r="AE85" s="16"/>
      <c r="AF85" s="16"/>
      <c r="AG85" s="15"/>
      <c r="AH85" s="16"/>
      <c r="AI85" s="16"/>
      <c r="AJ85" s="16"/>
      <c r="AK85" s="15"/>
      <c r="AL85" s="16"/>
      <c r="AM85" s="16"/>
      <c r="AN85" s="16"/>
      <c r="AO85" s="15"/>
      <c r="AP85" s="16"/>
      <c r="AQ85" s="16"/>
      <c r="AR85" s="16"/>
      <c r="AS85" s="16"/>
      <c r="AT85" s="15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</row>
    <row r="86" spans="1:158" s="66" customFormat="1" ht="31.5" x14ac:dyDescent="0.2">
      <c r="A86" s="68" t="s">
        <v>79</v>
      </c>
      <c r="B86" s="84">
        <f>F86+J86</f>
        <v>5567.2803699999995</v>
      </c>
      <c r="C86" s="84">
        <f t="shared" ref="C86:D86" si="44">G86+K86</f>
        <v>4227.4843700000001</v>
      </c>
      <c r="D86" s="84">
        <f t="shared" si="44"/>
        <v>3470.8933199999997</v>
      </c>
      <c r="E86" s="32">
        <f>D86/C86*100</f>
        <v>82.103043233723412</v>
      </c>
      <c r="F86" s="84">
        <v>5434.0803699999997</v>
      </c>
      <c r="G86" s="84">
        <v>4153.4284900000002</v>
      </c>
      <c r="H86" s="84">
        <v>3428.1414399999999</v>
      </c>
      <c r="I86" s="32">
        <f t="shared" si="43"/>
        <v>82.537630014667712</v>
      </c>
      <c r="J86" s="84">
        <v>133.19999999999999</v>
      </c>
      <c r="K86" s="84">
        <v>74.055880000000002</v>
      </c>
      <c r="L86" s="84">
        <v>42.75188</v>
      </c>
      <c r="M86" s="115">
        <v>0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22"/>
      <c r="AW86" s="122"/>
      <c r="AX86" s="122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66" customFormat="1" ht="15.75" x14ac:dyDescent="0.2">
      <c r="A87" s="75" t="s">
        <v>95</v>
      </c>
      <c r="B87" s="65">
        <f>F87+J87</f>
        <v>136.16</v>
      </c>
      <c r="C87" s="65">
        <f t="shared" ref="B87:D91" si="45">G87+K87</f>
        <v>77</v>
      </c>
      <c r="D87" s="56">
        <f t="shared" si="45"/>
        <v>71.935000000000002</v>
      </c>
      <c r="E87" s="57">
        <f t="shared" si="42"/>
        <v>93.422077922077932</v>
      </c>
      <c r="F87" s="65">
        <f>F88+F89+F90+F91</f>
        <v>136.16</v>
      </c>
      <c r="G87" s="65">
        <f t="shared" ref="G87:H87" si="46">G88+G89+G90+G91</f>
        <v>77</v>
      </c>
      <c r="H87" s="65">
        <f t="shared" si="46"/>
        <v>71.935000000000002</v>
      </c>
      <c r="I87" s="57">
        <f t="shared" si="43"/>
        <v>93.422077922077932</v>
      </c>
      <c r="J87" s="65">
        <f t="shared" ref="J87" si="47">J88+J89+J90+J91</f>
        <v>0</v>
      </c>
      <c r="K87" s="65">
        <f t="shared" ref="K87" si="48">K88+K89+K90+K91</f>
        <v>0</v>
      </c>
      <c r="L87" s="65">
        <f t="shared" ref="L87" si="49">L88+L89+L90+L91</f>
        <v>0</v>
      </c>
      <c r="M87" s="114">
        <v>0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74" customFormat="1" ht="15.75" x14ac:dyDescent="0.2">
      <c r="A88" s="68" t="s">
        <v>65</v>
      </c>
      <c r="B88" s="84">
        <f t="shared" si="45"/>
        <v>0</v>
      </c>
      <c r="C88" s="84">
        <f t="shared" si="45"/>
        <v>0</v>
      </c>
      <c r="D88" s="85">
        <f t="shared" si="45"/>
        <v>0</v>
      </c>
      <c r="E88" s="32">
        <v>0</v>
      </c>
      <c r="F88" s="84">
        <v>0</v>
      </c>
      <c r="G88" s="84">
        <v>0</v>
      </c>
      <c r="H88" s="84">
        <v>0</v>
      </c>
      <c r="I88" s="32">
        <v>0</v>
      </c>
      <c r="J88" s="84">
        <v>0</v>
      </c>
      <c r="K88" s="84">
        <v>0</v>
      </c>
      <c r="L88" s="84">
        <v>0</v>
      </c>
      <c r="M88" s="115">
        <v>0</v>
      </c>
      <c r="N88" s="72"/>
      <c r="O88" s="72"/>
      <c r="P88" s="72"/>
      <c r="Q88" s="73"/>
      <c r="R88" s="72"/>
      <c r="S88" s="72"/>
      <c r="T88" s="72"/>
      <c r="U88" s="73"/>
      <c r="V88" s="72"/>
      <c r="W88" s="72"/>
      <c r="X88" s="72"/>
      <c r="Y88" s="73"/>
      <c r="Z88" s="72"/>
      <c r="AA88" s="72"/>
      <c r="AB88" s="72"/>
      <c r="AC88" s="73"/>
      <c r="AD88" s="72"/>
      <c r="AE88" s="72"/>
      <c r="AF88" s="72"/>
      <c r="AG88" s="73"/>
      <c r="AH88" s="72"/>
      <c r="AI88" s="72"/>
      <c r="AJ88" s="72"/>
      <c r="AK88" s="73"/>
      <c r="AL88" s="72"/>
      <c r="AM88" s="72"/>
      <c r="AN88" s="72"/>
      <c r="AO88" s="73"/>
      <c r="AP88" s="72"/>
      <c r="AQ88" s="72"/>
      <c r="AR88" s="72"/>
      <c r="AS88" s="72"/>
      <c r="AT88" s="73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  <c r="DV88" s="72"/>
      <c r="DW88" s="72"/>
      <c r="DX88" s="72"/>
      <c r="DY88" s="72"/>
      <c r="DZ88" s="72"/>
      <c r="EA88" s="72"/>
      <c r="EB88" s="72"/>
      <c r="EC88" s="72"/>
      <c r="ED88" s="72"/>
      <c r="EE88" s="72"/>
      <c r="EF88" s="72"/>
      <c r="EG88" s="72"/>
      <c r="EH88" s="72"/>
      <c r="EI88" s="72"/>
      <c r="EJ88" s="72"/>
      <c r="EK88" s="72"/>
      <c r="EL88" s="72"/>
      <c r="EM88" s="72"/>
      <c r="EN88" s="72"/>
      <c r="EO88" s="72"/>
      <c r="EP88" s="72"/>
      <c r="EQ88" s="72"/>
      <c r="ER88" s="72"/>
      <c r="ES88" s="72"/>
      <c r="ET88" s="72"/>
      <c r="EU88" s="72"/>
      <c r="EV88" s="72"/>
      <c r="EW88" s="72"/>
      <c r="EX88" s="72"/>
      <c r="EY88" s="72"/>
      <c r="EZ88" s="72"/>
      <c r="FA88" s="72"/>
      <c r="FB88" s="72"/>
    </row>
    <row r="89" spans="1:158" s="74" customFormat="1" ht="15.75" x14ac:dyDescent="0.2">
      <c r="A89" s="68" t="s">
        <v>66</v>
      </c>
      <c r="B89" s="84">
        <f t="shared" si="45"/>
        <v>0</v>
      </c>
      <c r="C89" s="84">
        <f t="shared" si="45"/>
        <v>0</v>
      </c>
      <c r="D89" s="85">
        <f t="shared" si="45"/>
        <v>0</v>
      </c>
      <c r="E89" s="32">
        <v>0</v>
      </c>
      <c r="F89" s="84">
        <v>0</v>
      </c>
      <c r="G89" s="84">
        <v>0</v>
      </c>
      <c r="H89" s="84">
        <v>0</v>
      </c>
      <c r="I89" s="32">
        <v>0</v>
      </c>
      <c r="J89" s="84">
        <v>0</v>
      </c>
      <c r="K89" s="84">
        <v>0</v>
      </c>
      <c r="L89" s="84">
        <v>0</v>
      </c>
      <c r="M89" s="115">
        <v>0</v>
      </c>
      <c r="N89" s="72"/>
      <c r="O89" s="72"/>
      <c r="P89" s="72"/>
      <c r="Q89" s="73"/>
      <c r="R89" s="72"/>
      <c r="S89" s="72"/>
      <c r="T89" s="72"/>
      <c r="U89" s="73"/>
      <c r="V89" s="72"/>
      <c r="W89" s="72"/>
      <c r="X89" s="72"/>
      <c r="Y89" s="73"/>
      <c r="Z89" s="72"/>
      <c r="AA89" s="72"/>
      <c r="AB89" s="72"/>
      <c r="AC89" s="73"/>
      <c r="AD89" s="72"/>
      <c r="AE89" s="72"/>
      <c r="AF89" s="72"/>
      <c r="AG89" s="73"/>
      <c r="AH89" s="72"/>
      <c r="AI89" s="72"/>
      <c r="AJ89" s="72"/>
      <c r="AK89" s="73"/>
      <c r="AL89" s="72"/>
      <c r="AM89" s="72"/>
      <c r="AN89" s="72"/>
      <c r="AO89" s="73"/>
      <c r="AP89" s="72"/>
      <c r="AQ89" s="72"/>
      <c r="AR89" s="72"/>
      <c r="AS89" s="72"/>
      <c r="AT89" s="73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</row>
    <row r="90" spans="1:158" s="74" customFormat="1" ht="15.75" x14ac:dyDescent="0.2">
      <c r="A90" s="68" t="s">
        <v>67</v>
      </c>
      <c r="B90" s="84">
        <f t="shared" si="45"/>
        <v>0</v>
      </c>
      <c r="C90" s="84">
        <f t="shared" si="45"/>
        <v>0</v>
      </c>
      <c r="D90" s="85">
        <f t="shared" si="45"/>
        <v>0</v>
      </c>
      <c r="E90" s="32">
        <v>0</v>
      </c>
      <c r="F90" s="84">
        <v>0</v>
      </c>
      <c r="G90" s="84">
        <v>0</v>
      </c>
      <c r="H90" s="84">
        <v>0</v>
      </c>
      <c r="I90" s="32">
        <v>0</v>
      </c>
      <c r="J90" s="84">
        <v>0</v>
      </c>
      <c r="K90" s="84">
        <v>0</v>
      </c>
      <c r="L90" s="84">
        <v>0</v>
      </c>
      <c r="M90" s="115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74" customFormat="1" ht="31.5" x14ac:dyDescent="0.2">
      <c r="A91" s="68" t="s">
        <v>68</v>
      </c>
      <c r="B91" s="84">
        <f t="shared" si="45"/>
        <v>136.16</v>
      </c>
      <c r="C91" s="84">
        <f>G91+K91</f>
        <v>77</v>
      </c>
      <c r="D91" s="85">
        <f t="shared" si="45"/>
        <v>71.935000000000002</v>
      </c>
      <c r="E91" s="32">
        <f t="shared" si="42"/>
        <v>93.422077922077932</v>
      </c>
      <c r="F91" s="84">
        <v>136.16</v>
      </c>
      <c r="G91" s="84">
        <v>77</v>
      </c>
      <c r="H91" s="84">
        <v>71.935000000000002</v>
      </c>
      <c r="I91" s="32">
        <f t="shared" si="43"/>
        <v>93.422077922077932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66" customFormat="1" ht="15.75" x14ac:dyDescent="0.2">
      <c r="A92" s="75" t="s">
        <v>92</v>
      </c>
      <c r="B92" s="65">
        <f>SUM(B93:B94)</f>
        <v>57638.58756</v>
      </c>
      <c r="C92" s="65">
        <f>SUM(C93:C94)</f>
        <v>36962.436499999996</v>
      </c>
      <c r="D92" s="65">
        <f>SUM(D93:D94)</f>
        <v>30936.764289999999</v>
      </c>
      <c r="E92" s="57">
        <f t="shared" si="42"/>
        <v>83.69784900408284</v>
      </c>
      <c r="F92" s="65">
        <f>F93+F94</f>
        <v>57638.58756</v>
      </c>
      <c r="G92" s="65">
        <f>G93+G94</f>
        <v>36962.436499999996</v>
      </c>
      <c r="H92" s="65">
        <f>H93+H94</f>
        <v>31493.39069</v>
      </c>
      <c r="I92" s="57">
        <f t="shared" si="43"/>
        <v>85.203773539117208</v>
      </c>
      <c r="J92" s="65">
        <f>J93+J94</f>
        <v>18382.892950000001</v>
      </c>
      <c r="K92" s="65">
        <f>K93+K94</f>
        <v>5893.1423999999997</v>
      </c>
      <c r="L92" s="65">
        <f>L93+L94</f>
        <v>4553.1949999999997</v>
      </c>
      <c r="M92" s="114">
        <v>0</v>
      </c>
      <c r="N92" s="16"/>
      <c r="O92" s="16"/>
      <c r="P92" s="16"/>
      <c r="Q92" s="15"/>
      <c r="R92" s="16"/>
      <c r="S92" s="16"/>
      <c r="T92" s="16"/>
      <c r="U92" s="15"/>
      <c r="V92" s="16"/>
      <c r="W92" s="16"/>
      <c r="X92" s="16"/>
      <c r="Y92" s="15"/>
      <c r="Z92" s="16"/>
      <c r="AA92" s="16"/>
      <c r="AB92" s="16"/>
      <c r="AC92" s="15"/>
      <c r="AD92" s="16"/>
      <c r="AE92" s="16"/>
      <c r="AF92" s="16"/>
      <c r="AG92" s="15"/>
      <c r="AH92" s="16"/>
      <c r="AI92" s="16"/>
      <c r="AJ92" s="16"/>
      <c r="AK92" s="15"/>
      <c r="AL92" s="16"/>
      <c r="AM92" s="16"/>
      <c r="AN92" s="16"/>
      <c r="AO92" s="15"/>
      <c r="AP92" s="16"/>
      <c r="AQ92" s="16"/>
      <c r="AR92" s="16"/>
      <c r="AS92" s="16"/>
      <c r="AT92" s="15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</row>
    <row r="93" spans="1:158" ht="15.75" x14ac:dyDescent="0.2">
      <c r="A93" s="68" t="s">
        <v>69</v>
      </c>
      <c r="B93" s="84">
        <f>F93</f>
        <v>10414.694100000001</v>
      </c>
      <c r="C93" s="84">
        <f>F93</f>
        <v>10414.694100000001</v>
      </c>
      <c r="D93" s="84">
        <v>10334.694100000001</v>
      </c>
      <c r="E93" s="32">
        <v>0</v>
      </c>
      <c r="F93" s="84">
        <v>10414.694100000001</v>
      </c>
      <c r="G93" s="84">
        <v>10414.694100000001</v>
      </c>
      <c r="H93" s="84">
        <v>10414.694100000001</v>
      </c>
      <c r="I93" s="32">
        <f t="shared" si="43"/>
        <v>100</v>
      </c>
      <c r="J93" s="84">
        <v>400</v>
      </c>
      <c r="K93" s="84">
        <v>400</v>
      </c>
      <c r="L93" s="84">
        <v>320</v>
      </c>
      <c r="M93" s="115">
        <v>0</v>
      </c>
      <c r="N93" s="5"/>
      <c r="O93" s="5"/>
      <c r="P93" s="5"/>
      <c r="Q93" s="26"/>
      <c r="R93" s="5"/>
      <c r="S93" s="5"/>
      <c r="T93" s="5"/>
      <c r="U93" s="26"/>
      <c r="V93" s="5"/>
      <c r="W93" s="5"/>
      <c r="X93" s="5"/>
      <c r="Y93" s="26"/>
      <c r="Z93" s="5"/>
      <c r="AA93" s="5"/>
      <c r="AB93" s="5"/>
      <c r="AC93" s="26"/>
      <c r="AD93" s="5"/>
      <c r="AE93" s="5"/>
      <c r="AF93" s="5"/>
      <c r="AG93" s="26"/>
      <c r="AH93" s="5"/>
      <c r="AI93" s="5"/>
      <c r="AJ93" s="5"/>
      <c r="AK93" s="26"/>
      <c r="AL93" s="5"/>
      <c r="AM93" s="5"/>
      <c r="AN93" s="5"/>
      <c r="AO93" s="26"/>
      <c r="AP93" s="5"/>
      <c r="AQ93" s="5"/>
      <c r="AR93" s="5"/>
      <c r="AS93" s="5"/>
      <c r="AT93" s="26"/>
    </row>
    <row r="94" spans="1:158" ht="15.75" x14ac:dyDescent="0.2">
      <c r="A94" s="68" t="s">
        <v>70</v>
      </c>
      <c r="B94" s="84">
        <f>F94</f>
        <v>47223.893459999999</v>
      </c>
      <c r="C94" s="84">
        <f>G94</f>
        <v>26547.742399999999</v>
      </c>
      <c r="D94" s="84">
        <v>20602.070189999999</v>
      </c>
      <c r="E94" s="32">
        <f t="shared" si="42"/>
        <v>77.603849998182895</v>
      </c>
      <c r="F94" s="99">
        <v>47223.893459999999</v>
      </c>
      <c r="G94" s="99">
        <v>26547.742399999999</v>
      </c>
      <c r="H94" s="84">
        <v>21078.69659</v>
      </c>
      <c r="I94" s="32">
        <f t="shared" si="43"/>
        <v>79.399205674076455</v>
      </c>
      <c r="J94" s="99">
        <v>17982.892950000001</v>
      </c>
      <c r="K94" s="99">
        <v>5493.1423999999997</v>
      </c>
      <c r="L94" s="84">
        <v>4233.1949999999997</v>
      </c>
      <c r="M94" s="115">
        <v>0</v>
      </c>
      <c r="N94" s="5"/>
      <c r="O94" s="5"/>
      <c r="P94" s="5"/>
      <c r="Q94" s="26"/>
      <c r="R94" s="5"/>
      <c r="S94" s="5"/>
      <c r="T94" s="5"/>
      <c r="U94" s="26"/>
      <c r="V94" s="5"/>
      <c r="W94" s="5"/>
      <c r="X94" s="5"/>
      <c r="Y94" s="26"/>
      <c r="Z94" s="5"/>
      <c r="AA94" s="5"/>
      <c r="AB94" s="5"/>
      <c r="AC94" s="26"/>
      <c r="AD94" s="5"/>
      <c r="AE94" s="5"/>
      <c r="AF94" s="5"/>
      <c r="AG94" s="26"/>
      <c r="AH94" s="5"/>
      <c r="AI94" s="5"/>
      <c r="AJ94" s="5"/>
      <c r="AK94" s="26"/>
      <c r="AL94" s="5"/>
      <c r="AM94" s="5"/>
      <c r="AN94" s="5"/>
      <c r="AO94" s="26"/>
      <c r="AP94" s="5"/>
      <c r="AQ94" s="5"/>
      <c r="AR94" s="5"/>
      <c r="AS94" s="5"/>
      <c r="AT94" s="26"/>
    </row>
    <row r="95" spans="1:158" ht="31.5" x14ac:dyDescent="0.2">
      <c r="A95" s="75" t="s">
        <v>93</v>
      </c>
      <c r="B95" s="65">
        <f>SUM(B96:B98)</f>
        <v>8481.437390000001</v>
      </c>
      <c r="C95" s="65">
        <f>SUM(C96:C98)</f>
        <v>6547.9408100000001</v>
      </c>
      <c r="D95" s="65">
        <f>SUM(D96:D98)</f>
        <v>5510.585</v>
      </c>
      <c r="E95" s="57">
        <f t="shared" si="42"/>
        <v>84.157526158212164</v>
      </c>
      <c r="F95" s="65">
        <f>SUM(F96)+F97+F98</f>
        <v>8248.0618300000006</v>
      </c>
      <c r="G95" s="65">
        <f>SUM(G96)+G97+G98</f>
        <v>6387.1408099999999</v>
      </c>
      <c r="H95" s="65">
        <f>SUM(H96)+H97+H98</f>
        <v>5354.4369999999999</v>
      </c>
      <c r="I95" s="57">
        <f t="shared" si="43"/>
        <v>83.831516468477545</v>
      </c>
      <c r="J95" s="110">
        <f>J96+J97</f>
        <v>533.37555999999995</v>
      </c>
      <c r="K95" s="110">
        <f>K96+K97</f>
        <v>460.8</v>
      </c>
      <c r="L95" s="110">
        <f>L96+L97</f>
        <v>456.14800000000002</v>
      </c>
      <c r="M95" s="114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</row>
    <row r="96" spans="1:158" ht="15.75" x14ac:dyDescent="0.2">
      <c r="A96" s="68" t="s">
        <v>71</v>
      </c>
      <c r="B96" s="84">
        <f>F96+J96</f>
        <v>7615.0793900000008</v>
      </c>
      <c r="C96" s="84">
        <f>G96+K96</f>
        <v>5681.5988100000004</v>
      </c>
      <c r="D96" s="84">
        <v>4644.2430000000004</v>
      </c>
      <c r="E96" s="32">
        <f t="shared" si="42"/>
        <v>81.741832806389226</v>
      </c>
      <c r="F96" s="84">
        <v>7529.2038300000004</v>
      </c>
      <c r="G96" s="84">
        <v>5668.2988100000002</v>
      </c>
      <c r="H96" s="84">
        <v>4635.5950000000003</v>
      </c>
      <c r="I96" s="32">
        <f t="shared" si="43"/>
        <v>81.781062632440864</v>
      </c>
      <c r="J96" s="99">
        <v>85.875559999999993</v>
      </c>
      <c r="K96" s="99">
        <v>13.3</v>
      </c>
      <c r="L96" s="99">
        <v>8.6479999999999997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  <c r="AV96" s="55"/>
      <c r="AW96" s="55"/>
      <c r="AX96" s="55"/>
    </row>
    <row r="97" spans="1:158" ht="15.75" x14ac:dyDescent="0.2">
      <c r="A97" s="68" t="s">
        <v>78</v>
      </c>
      <c r="B97" s="84">
        <v>777.5</v>
      </c>
      <c r="C97" s="84">
        <v>777.5</v>
      </c>
      <c r="D97" s="84">
        <v>777.5</v>
      </c>
      <c r="E97" s="32">
        <v>0</v>
      </c>
      <c r="F97" s="84">
        <v>630</v>
      </c>
      <c r="G97" s="84">
        <v>630</v>
      </c>
      <c r="H97" s="84">
        <v>630</v>
      </c>
      <c r="I97" s="32">
        <v>0</v>
      </c>
      <c r="J97" s="99">
        <v>447.5</v>
      </c>
      <c r="K97" s="99">
        <v>447.5</v>
      </c>
      <c r="L97" s="99">
        <v>447.5</v>
      </c>
      <c r="M97" s="115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15.75" x14ac:dyDescent="0.2">
      <c r="A98" s="68" t="s">
        <v>84</v>
      </c>
      <c r="B98" s="84">
        <f>F98+J98</f>
        <v>88.858000000000004</v>
      </c>
      <c r="C98" s="84">
        <f t="shared" ref="C98:D98" si="50">G98+K98</f>
        <v>88.841999999999999</v>
      </c>
      <c r="D98" s="84">
        <f t="shared" si="50"/>
        <v>88.841999999999999</v>
      </c>
      <c r="E98" s="32">
        <v>0</v>
      </c>
      <c r="F98" s="84">
        <v>88.858000000000004</v>
      </c>
      <c r="G98" s="84">
        <v>88.841999999999999</v>
      </c>
      <c r="H98" s="84">
        <v>88.841999999999999</v>
      </c>
      <c r="I98" s="32">
        <f t="shared" si="43"/>
        <v>100</v>
      </c>
      <c r="J98" s="99">
        <v>0</v>
      </c>
      <c r="K98" s="99">
        <v>0</v>
      </c>
      <c r="L98" s="99">
        <v>0</v>
      </c>
      <c r="M98" s="115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s="66" customFormat="1" ht="78.75" x14ac:dyDescent="0.2">
      <c r="A99" s="75" t="s">
        <v>94</v>
      </c>
      <c r="B99" s="65">
        <f>SUM(B100:B101)</f>
        <v>0</v>
      </c>
      <c r="C99" s="65">
        <f>SUM(C100:C101)</f>
        <v>0</v>
      </c>
      <c r="D99" s="65">
        <f>SUM(D100:D101)</f>
        <v>0</v>
      </c>
      <c r="E99" s="57">
        <v>0</v>
      </c>
      <c r="F99" s="65">
        <f>F100+F101</f>
        <v>46525.543340000004</v>
      </c>
      <c r="G99" s="65">
        <f>G100+G101</f>
        <v>38343.657769999998</v>
      </c>
      <c r="H99" s="65">
        <f>H100+H101</f>
        <v>37657.876219999998</v>
      </c>
      <c r="I99" s="57">
        <f t="shared" si="43"/>
        <v>98.211486358151902</v>
      </c>
      <c r="J99" s="65">
        <f>J100+J101</f>
        <v>200</v>
      </c>
      <c r="K99" s="65">
        <f>K100+K101</f>
        <v>200</v>
      </c>
      <c r="L99" s="65">
        <f>L100+L101</f>
        <v>200</v>
      </c>
      <c r="M99" s="114">
        <f t="shared" si="41"/>
        <v>100</v>
      </c>
      <c r="N99" s="16"/>
      <c r="O99" s="16"/>
      <c r="P99" s="16"/>
      <c r="Q99" s="15"/>
      <c r="R99" s="16"/>
      <c r="S99" s="16"/>
      <c r="T99" s="16"/>
      <c r="U99" s="15"/>
      <c r="V99" s="16"/>
      <c r="W99" s="16"/>
      <c r="X99" s="16"/>
      <c r="Y99" s="15"/>
      <c r="Z99" s="16"/>
      <c r="AA99" s="16"/>
      <c r="AB99" s="16"/>
      <c r="AC99" s="15"/>
      <c r="AD99" s="16"/>
      <c r="AE99" s="16"/>
      <c r="AF99" s="16"/>
      <c r="AG99" s="15"/>
      <c r="AH99" s="16"/>
      <c r="AI99" s="16"/>
      <c r="AJ99" s="16"/>
      <c r="AK99" s="15"/>
      <c r="AL99" s="16"/>
      <c r="AM99" s="16"/>
      <c r="AN99" s="16"/>
      <c r="AO99" s="15"/>
      <c r="AP99" s="16"/>
      <c r="AQ99" s="16"/>
      <c r="AR99" s="16"/>
      <c r="AS99" s="16"/>
      <c r="AT99" s="15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16"/>
      <c r="EP99" s="16"/>
      <c r="EQ99" s="16"/>
      <c r="ER99" s="16"/>
      <c r="ES99" s="16"/>
      <c r="ET99" s="16"/>
      <c r="EU99" s="16"/>
      <c r="EV99" s="16"/>
      <c r="EW99" s="16"/>
      <c r="EX99" s="16"/>
      <c r="EY99" s="16"/>
      <c r="EZ99" s="16"/>
      <c r="FA99" s="16"/>
      <c r="FB99" s="16"/>
    </row>
    <row r="100" spans="1:158" ht="47.25" x14ac:dyDescent="0.2">
      <c r="A100" s="68" t="s">
        <v>72</v>
      </c>
      <c r="B100" s="84">
        <v>0</v>
      </c>
      <c r="C100" s="84">
        <v>0</v>
      </c>
      <c r="D100" s="85">
        <v>0</v>
      </c>
      <c r="E100" s="32">
        <v>0</v>
      </c>
      <c r="F100" s="82">
        <v>30354.321</v>
      </c>
      <c r="G100" s="82">
        <v>23082.752</v>
      </c>
      <c r="H100" s="82">
        <v>23082.752</v>
      </c>
      <c r="I100" s="32">
        <f t="shared" si="43"/>
        <v>100</v>
      </c>
      <c r="J100" s="83">
        <v>0</v>
      </c>
      <c r="K100" s="83">
        <v>0</v>
      </c>
      <c r="L100" s="83">
        <v>0</v>
      </c>
      <c r="M100" s="115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ht="36.75" customHeight="1" x14ac:dyDescent="0.2">
      <c r="A101" s="68" t="s">
        <v>73</v>
      </c>
      <c r="B101" s="84">
        <v>0</v>
      </c>
      <c r="C101" s="84">
        <v>0</v>
      </c>
      <c r="D101" s="85">
        <v>0</v>
      </c>
      <c r="E101" s="32">
        <v>0</v>
      </c>
      <c r="F101" s="82">
        <v>16171.22234</v>
      </c>
      <c r="G101" s="82">
        <v>15260.905769999999</v>
      </c>
      <c r="H101" s="82">
        <v>14575.12422</v>
      </c>
      <c r="I101" s="32">
        <f t="shared" si="43"/>
        <v>95.506285404447524</v>
      </c>
      <c r="J101" s="83">
        <v>200</v>
      </c>
      <c r="K101" s="83">
        <v>200</v>
      </c>
      <c r="L101" s="83">
        <v>200</v>
      </c>
      <c r="M101" s="115">
        <f>L101/K101*100</f>
        <v>100</v>
      </c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66" customFormat="1" ht="15.75" x14ac:dyDescent="0.2">
      <c r="A102" s="120" t="s">
        <v>74</v>
      </c>
      <c r="B102" s="116">
        <f>B95+B99+B92+B87+B84+B78+B67+B73+B63+B60+B51</f>
        <v>971416.9601100001</v>
      </c>
      <c r="C102" s="116">
        <f>C95+C99+C92+C87+C84+C78+C67+C73+C63+C60+C51</f>
        <v>688796.51563999988</v>
      </c>
      <c r="D102" s="116">
        <f>D95+D99+D92+D87+D84+D78+D67+D73+D63+D60+D51</f>
        <v>629013.64146999991</v>
      </c>
      <c r="E102" s="117">
        <f t="shared" si="42"/>
        <v>91.320677034137958</v>
      </c>
      <c r="F102" s="116">
        <f>F99+F92+F87+F84+F78+F73+F67+F63+F60+F51+F95</f>
        <v>937178.11612000002</v>
      </c>
      <c r="G102" s="116">
        <f>G99+G92+G87+G84+G78+G73+G67+G63+G60+G51+G95</f>
        <v>669023.27532999997</v>
      </c>
      <c r="H102" s="116">
        <f>H99+H92+H87+H84+H78+H73+H67+H63+H60+H51+H95</f>
        <v>621587.83123000001</v>
      </c>
      <c r="I102" s="118">
        <f t="shared" si="43"/>
        <v>92.909746813128109</v>
      </c>
      <c r="J102" s="116">
        <f>J99+J92+J87+J84+J78+J73+J67+J63+J60+J51+J95</f>
        <v>176243.07389999999</v>
      </c>
      <c r="K102" s="116">
        <f>K99+K92+K87+K84+K78+K73+K67+K63+K60+K51+K95</f>
        <v>130661.77955000002</v>
      </c>
      <c r="L102" s="116">
        <f>L99+L92+L87+L84+L78+L73+L67+L63+L60+L51+L95</f>
        <v>103239.88015</v>
      </c>
      <c r="M102" s="119">
        <f>L102/K102*100</f>
        <v>79.013067559280742</v>
      </c>
      <c r="N102" s="16"/>
      <c r="O102" s="16"/>
      <c r="P102" s="16"/>
      <c r="Q102" s="15"/>
      <c r="R102" s="16"/>
      <c r="S102" s="16"/>
      <c r="T102" s="16"/>
      <c r="U102" s="15"/>
      <c r="V102" s="16"/>
      <c r="W102" s="16"/>
      <c r="X102" s="16"/>
      <c r="Y102" s="15"/>
      <c r="Z102" s="16"/>
      <c r="AA102" s="16"/>
      <c r="AB102" s="16"/>
      <c r="AC102" s="15"/>
      <c r="AD102" s="16"/>
      <c r="AE102" s="16"/>
      <c r="AF102" s="16"/>
      <c r="AG102" s="15"/>
      <c r="AH102" s="16"/>
      <c r="AI102" s="16"/>
      <c r="AJ102" s="16"/>
      <c r="AK102" s="15"/>
      <c r="AL102" s="16"/>
      <c r="AM102" s="16"/>
      <c r="AN102" s="16"/>
      <c r="AO102" s="15"/>
      <c r="AP102" s="16"/>
      <c r="AQ102" s="16"/>
      <c r="AR102" s="16"/>
      <c r="AS102" s="16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</row>
    <row r="103" spans="1:158" ht="15.75" x14ac:dyDescent="0.2">
      <c r="A103" s="121" t="s">
        <v>75</v>
      </c>
      <c r="B103" s="116">
        <f>B43-B50</f>
        <v>-16756.055569999968</v>
      </c>
      <c r="C103" s="116">
        <f>C43-C50</f>
        <v>-17731.596389999846</v>
      </c>
      <c r="D103" s="116">
        <f>D43-D50</f>
        <v>32553.130830000038</v>
      </c>
      <c r="E103" s="116"/>
      <c r="F103" s="116">
        <f>F43-F50</f>
        <v>-10627.171699999948</v>
      </c>
      <c r="G103" s="116">
        <f>G43-G50</f>
        <v>-12391.404059999972</v>
      </c>
      <c r="H103" s="116">
        <f>H43-H50</f>
        <v>23888.605819999939</v>
      </c>
      <c r="I103" s="118"/>
      <c r="J103" s="116">
        <f>J43-J50</f>
        <v>-6128.8836999999767</v>
      </c>
      <c r="K103" s="116">
        <f>K43-K50</f>
        <v>-7737.9529100000073</v>
      </c>
      <c r="L103" s="116">
        <f>L43-L50</f>
        <v>8664.5243300000002</v>
      </c>
      <c r="M103" s="119"/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s="5" customFormat="1" ht="15.75" x14ac:dyDescent="0.2">
      <c r="A104" s="103"/>
      <c r="B104" s="111"/>
      <c r="C104" s="101"/>
      <c r="D104" s="111"/>
      <c r="E104" s="101"/>
      <c r="F104" s="111"/>
      <c r="G104" s="111"/>
      <c r="H104" s="111"/>
      <c r="I104" s="102"/>
      <c r="J104" s="111"/>
      <c r="K104" s="101"/>
      <c r="L104" s="111"/>
      <c r="M104" s="104"/>
      <c r="Q104" s="26"/>
      <c r="U104" s="26"/>
      <c r="Y104" s="26"/>
      <c r="AC104" s="26"/>
      <c r="AG104" s="26"/>
      <c r="AK104" s="26"/>
      <c r="AO104" s="26"/>
      <c r="AT104" s="26"/>
    </row>
    <row r="105" spans="1:158" x14ac:dyDescent="0.2">
      <c r="A105" s="5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5"/>
      <c r="O105" s="5"/>
      <c r="P105" s="5"/>
      <c r="Q105" s="26"/>
      <c r="R105" s="5"/>
      <c r="S105" s="5"/>
      <c r="T105" s="5"/>
      <c r="U105" s="26"/>
      <c r="V105" s="5"/>
      <c r="W105" s="5"/>
      <c r="X105" s="5"/>
      <c r="Y105" s="26"/>
      <c r="Z105" s="5"/>
      <c r="AA105" s="5"/>
      <c r="AB105" s="5"/>
      <c r="AC105" s="26"/>
      <c r="AD105" s="5"/>
      <c r="AE105" s="5"/>
      <c r="AF105" s="5"/>
      <c r="AG105" s="26"/>
      <c r="AH105" s="5"/>
      <c r="AI105" s="5"/>
      <c r="AJ105" s="5"/>
      <c r="AK105" s="26"/>
      <c r="AL105" s="5"/>
      <c r="AM105" s="5"/>
      <c r="AN105" s="5"/>
      <c r="AO105" s="26"/>
      <c r="AP105" s="5"/>
      <c r="AQ105" s="5"/>
      <c r="AR105" s="5"/>
      <c r="AS105" s="5"/>
      <c r="AT105" s="26"/>
    </row>
    <row r="107" spans="1:158" ht="20.25" x14ac:dyDescent="0.3">
      <c r="A107" s="124" t="s">
        <v>105</v>
      </c>
      <c r="B107" s="124"/>
      <c r="C107" s="124"/>
      <c r="D107" s="124"/>
      <c r="E107" s="124"/>
      <c r="F107" s="124"/>
      <c r="G107" s="124"/>
      <c r="H107" s="76"/>
      <c r="I107" s="76"/>
      <c r="J107" s="76"/>
      <c r="K107" s="76"/>
      <c r="L107" s="76"/>
      <c r="M107" s="76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8" spans="1:158" x14ac:dyDescent="0.2">
      <c r="A108" s="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09" spans="1:158" x14ac:dyDescent="0.2">
      <c r="A109" s="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"/>
      <c r="O109" s="5"/>
      <c r="P109" s="5"/>
      <c r="Q109" s="26"/>
      <c r="R109" s="5"/>
      <c r="S109" s="5"/>
      <c r="T109" s="5"/>
      <c r="U109" s="26"/>
      <c r="V109" s="5"/>
      <c r="W109" s="5"/>
      <c r="X109" s="5"/>
      <c r="Y109" s="26"/>
      <c r="Z109" s="5"/>
      <c r="AA109" s="5"/>
      <c r="AB109" s="5"/>
      <c r="AC109" s="26"/>
      <c r="AD109" s="5"/>
      <c r="AE109" s="5"/>
      <c r="AF109" s="5"/>
      <c r="AG109" s="26"/>
      <c r="AH109" s="5"/>
      <c r="AI109" s="5"/>
      <c r="AJ109" s="5"/>
      <c r="AK109" s="26"/>
      <c r="AL109" s="5"/>
      <c r="AM109" s="5"/>
      <c r="AN109" s="5"/>
      <c r="AO109" s="26"/>
      <c r="AP109" s="5"/>
      <c r="AQ109" s="5"/>
      <c r="AR109" s="5"/>
      <c r="AS109" s="5"/>
      <c r="AT109" s="26"/>
    </row>
    <row r="110" spans="1:158" s="5" customFormat="1" x14ac:dyDescent="0.2"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Q110" s="26"/>
      <c r="U110" s="26"/>
      <c r="Y110" s="26"/>
      <c r="AC110" s="26"/>
      <c r="AG110" s="26"/>
      <c r="AK110" s="26"/>
      <c r="AO110" s="26"/>
      <c r="AT110" s="26"/>
    </row>
    <row r="111" spans="1:158" s="5" customFormat="1" x14ac:dyDescent="0.2"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Q111" s="26"/>
      <c r="U111" s="26"/>
      <c r="Y111" s="26"/>
      <c r="AC111" s="26"/>
      <c r="AG111" s="26"/>
      <c r="AK111" s="26"/>
      <c r="AO111" s="26"/>
      <c r="AT111" s="26"/>
    </row>
    <row r="112" spans="1:158" s="5" customFormat="1" x14ac:dyDescent="0.2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x14ac:dyDescent="0.2">
      <c r="A131" s="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"/>
      <c r="O131" s="5"/>
      <c r="P131" s="5"/>
      <c r="Q131" s="26"/>
      <c r="R131" s="5"/>
      <c r="S131" s="5"/>
      <c r="T131" s="5"/>
      <c r="U131" s="26"/>
      <c r="V131" s="5"/>
      <c r="W131" s="5"/>
      <c r="X131" s="5"/>
      <c r="Y131" s="26"/>
      <c r="Z131" s="5"/>
      <c r="AA131" s="5"/>
      <c r="AB131" s="5"/>
      <c r="AC131" s="26"/>
      <c r="AD131" s="5"/>
      <c r="AE131" s="5"/>
      <c r="AF131" s="5"/>
      <c r="AG131" s="26"/>
      <c r="AH131" s="5"/>
      <c r="AI131" s="5"/>
      <c r="AJ131" s="5"/>
      <c r="AK131" s="26"/>
      <c r="AL131" s="5"/>
      <c r="AM131" s="5"/>
      <c r="AN131" s="5"/>
      <c r="AO131" s="26"/>
      <c r="AP131" s="5"/>
      <c r="AQ131" s="5"/>
      <c r="AR131" s="5"/>
      <c r="AS131" s="5"/>
      <c r="AT131" s="26"/>
    </row>
    <row r="132" spans="1:46" x14ac:dyDescent="0.2">
      <c r="A132" s="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"/>
      <c r="O132" s="5"/>
      <c r="P132" s="5"/>
      <c r="Q132" s="26"/>
      <c r="R132" s="5"/>
      <c r="S132" s="5"/>
      <c r="T132" s="5"/>
      <c r="U132" s="26"/>
      <c r="V132" s="5"/>
      <c r="W132" s="5"/>
      <c r="X132" s="5"/>
      <c r="Y132" s="26"/>
      <c r="Z132" s="5"/>
      <c r="AA132" s="5"/>
      <c r="AB132" s="5"/>
      <c r="AC132" s="26"/>
      <c r="AD132" s="5"/>
      <c r="AE132" s="5"/>
      <c r="AF132" s="5"/>
      <c r="AG132" s="26"/>
      <c r="AH132" s="5"/>
      <c r="AI132" s="5"/>
      <c r="AJ132" s="5"/>
      <c r="AK132" s="26"/>
      <c r="AL132" s="5"/>
      <c r="AM132" s="5"/>
      <c r="AN132" s="5"/>
      <c r="AO132" s="26"/>
      <c r="AP132" s="5"/>
      <c r="AQ132" s="5"/>
      <c r="AR132" s="5"/>
      <c r="AS132" s="5"/>
      <c r="AT132" s="26"/>
    </row>
    <row r="133" spans="1:46" x14ac:dyDescent="0.2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"/>
      <c r="O133" s="5"/>
      <c r="P133" s="5"/>
      <c r="Q133" s="26"/>
      <c r="R133" s="5"/>
      <c r="S133" s="5"/>
      <c r="T133" s="5"/>
      <c r="U133" s="26"/>
      <c r="V133" s="5"/>
      <c r="W133" s="5"/>
      <c r="X133" s="5"/>
      <c r="Y133" s="26"/>
      <c r="Z133" s="5"/>
      <c r="AA133" s="5"/>
      <c r="AB133" s="5"/>
      <c r="AC133" s="26"/>
      <c r="AD133" s="5"/>
      <c r="AE133" s="5"/>
      <c r="AF133" s="5"/>
      <c r="AG133" s="26"/>
      <c r="AH133" s="5"/>
      <c r="AI133" s="5"/>
      <c r="AJ133" s="5"/>
      <c r="AK133" s="26"/>
      <c r="AL133" s="5"/>
      <c r="AM133" s="5"/>
      <c r="AN133" s="5"/>
      <c r="AO133" s="26"/>
      <c r="AP133" s="5"/>
      <c r="AQ133" s="5"/>
      <c r="AR133" s="5"/>
      <c r="AS133" s="5"/>
      <c r="AT133" s="26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"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</row>
    <row r="149" spans="1:13" x14ac:dyDescent="0.2">
      <c r="B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</row>
    <row r="150" spans="1:13" x14ac:dyDescent="0.2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</sheetData>
  <mergeCells count="11">
    <mergeCell ref="N5:AT5"/>
    <mergeCell ref="A1:X1"/>
    <mergeCell ref="A2:X2"/>
    <mergeCell ref="AQ2:AT2"/>
    <mergeCell ref="J3:M3"/>
    <mergeCell ref="A107:G107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01.10.2022</vt:lpstr>
      <vt:lpstr>'на 01.10.2022'!Заголовки_для_печати</vt:lpstr>
      <vt:lpstr>'на 01.10.2022'!Область_печати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2022-10-28T05:30:42Z</cp:lastPrinted>
  <dcterms:created xsi:type="dcterms:W3CDTF">2013-04-03T04:53:01Z</dcterms:created>
  <dcterms:modified xsi:type="dcterms:W3CDTF">2022-10-28T05:37:14Z</dcterms:modified>
</cp:coreProperties>
</file>