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0" yWindow="255" windowWidth="13440" windowHeight="9315"/>
  </bookViews>
  <sheets>
    <sheet name="на 01.10.2024" sheetId="1" r:id="rId1"/>
  </sheets>
  <definedNames>
    <definedName name="_xlnm.Print_Titles" localSheetId="0">'на 01.10.2024'!$5:$6</definedName>
    <definedName name="_xlnm.Print_Area" localSheetId="0">'на 01.10.2024'!$A$1:$M$110</definedName>
  </definedNames>
  <calcPr calcId="145621"/>
</workbook>
</file>

<file path=xl/calcChain.xml><?xml version="1.0" encoding="utf-8"?>
<calcChain xmlns="http://schemas.openxmlformats.org/spreadsheetml/2006/main">
  <c r="M97" i="1" l="1"/>
  <c r="M96" i="1"/>
  <c r="I96" i="1"/>
  <c r="E96" i="1"/>
  <c r="I85" i="1"/>
  <c r="I77" i="1"/>
  <c r="D74" i="1"/>
  <c r="H23" i="1" l="1"/>
  <c r="G23" i="1" l="1"/>
  <c r="B37" i="1" l="1"/>
  <c r="E100" i="1"/>
  <c r="E101" i="1"/>
  <c r="E85" i="1"/>
  <c r="G63" i="1"/>
  <c r="H63" i="1"/>
  <c r="F63" i="1"/>
  <c r="B63" i="1"/>
  <c r="M40" i="1" l="1"/>
  <c r="I38" i="1"/>
  <c r="I39" i="1"/>
  <c r="I40" i="1"/>
  <c r="I44" i="1"/>
  <c r="I45" i="1"/>
  <c r="I46" i="1"/>
  <c r="I47" i="1"/>
  <c r="I48" i="1"/>
  <c r="I49" i="1"/>
  <c r="F51" i="1"/>
  <c r="G51" i="1"/>
  <c r="H51" i="1"/>
  <c r="J51" i="1"/>
  <c r="K51" i="1"/>
  <c r="I52" i="1"/>
  <c r="I53" i="1"/>
  <c r="I54" i="1"/>
  <c r="I55" i="1"/>
  <c r="I56" i="1"/>
  <c r="I59" i="1"/>
  <c r="F60" i="1"/>
  <c r="G60" i="1"/>
  <c r="H60" i="1"/>
  <c r="I60" i="1"/>
  <c r="J60" i="1"/>
  <c r="K60" i="1"/>
  <c r="I61" i="1"/>
  <c r="I62" i="1"/>
  <c r="J63" i="1"/>
  <c r="K63" i="1"/>
  <c r="F68" i="1"/>
  <c r="G68" i="1"/>
  <c r="H68" i="1"/>
  <c r="J68" i="1"/>
  <c r="K68" i="1"/>
  <c r="I69" i="1"/>
  <c r="I70" i="1"/>
  <c r="I71" i="1"/>
  <c r="I73" i="1"/>
  <c r="F74" i="1"/>
  <c r="G74" i="1"/>
  <c r="H74" i="1"/>
  <c r="I74" i="1" s="1"/>
  <c r="J74" i="1"/>
  <c r="K74" i="1"/>
  <c r="I76" i="1"/>
  <c r="F79" i="1"/>
  <c r="G79" i="1"/>
  <c r="H79" i="1"/>
  <c r="I79" i="1"/>
  <c r="J79" i="1"/>
  <c r="K79" i="1"/>
  <c r="F81" i="1"/>
  <c r="G81" i="1"/>
  <c r="H81" i="1"/>
  <c r="J81" i="1"/>
  <c r="K81" i="1"/>
  <c r="I82" i="1"/>
  <c r="I83" i="1"/>
  <c r="I84" i="1"/>
  <c r="I86" i="1"/>
  <c r="F87" i="1"/>
  <c r="G87" i="1"/>
  <c r="H87" i="1"/>
  <c r="J87" i="1"/>
  <c r="K87" i="1"/>
  <c r="I88" i="1"/>
  <c r="I89" i="1"/>
  <c r="F90" i="1"/>
  <c r="G90" i="1"/>
  <c r="H90" i="1"/>
  <c r="I90" i="1" s="1"/>
  <c r="J90" i="1"/>
  <c r="K90" i="1"/>
  <c r="I94" i="1"/>
  <c r="F95" i="1"/>
  <c r="G95" i="1"/>
  <c r="H95" i="1"/>
  <c r="J95" i="1"/>
  <c r="K95" i="1"/>
  <c r="I97" i="1"/>
  <c r="F98" i="1"/>
  <c r="G98" i="1"/>
  <c r="H98" i="1"/>
  <c r="J98" i="1"/>
  <c r="K98" i="1"/>
  <c r="I99" i="1"/>
  <c r="I101" i="1"/>
  <c r="F102" i="1"/>
  <c r="G102" i="1"/>
  <c r="H102" i="1"/>
  <c r="J102" i="1"/>
  <c r="K102" i="1"/>
  <c r="I103" i="1"/>
  <c r="I104" i="1"/>
  <c r="I102" i="1" l="1"/>
  <c r="I98" i="1"/>
  <c r="I95" i="1"/>
  <c r="I87" i="1"/>
  <c r="I81" i="1"/>
  <c r="F50" i="1"/>
  <c r="J105" i="1"/>
  <c r="H50" i="1"/>
  <c r="I68" i="1"/>
  <c r="J50" i="1"/>
  <c r="K50" i="1"/>
  <c r="G50" i="1"/>
  <c r="F105" i="1"/>
  <c r="K105" i="1"/>
  <c r="I51" i="1"/>
  <c r="G105" i="1"/>
  <c r="H105" i="1"/>
  <c r="I50" i="1" l="1"/>
  <c r="I105" i="1"/>
  <c r="D41" i="1"/>
  <c r="M39" i="1"/>
  <c r="M99" i="1" l="1"/>
  <c r="M89" i="1"/>
  <c r="M85" i="1"/>
  <c r="M65" i="1"/>
  <c r="E65" i="1"/>
  <c r="F23" i="1" l="1"/>
  <c r="G10" i="1" l="1"/>
  <c r="H10" i="1"/>
  <c r="F10" i="1"/>
  <c r="B79" i="1" l="1"/>
  <c r="L79" i="1" l="1"/>
  <c r="D80" i="1" l="1"/>
  <c r="D79" i="1" s="1"/>
  <c r="C80" i="1"/>
  <c r="C79" i="1" s="1"/>
  <c r="M79" i="1"/>
  <c r="D70" i="1"/>
  <c r="C70" i="1"/>
  <c r="E70" i="1" l="1"/>
  <c r="E80" i="1"/>
  <c r="G8" i="1" l="1"/>
  <c r="B40" i="1" l="1"/>
  <c r="B33" i="1" l="1"/>
  <c r="I33" i="1"/>
  <c r="C57" i="1" l="1"/>
  <c r="D40" i="1" l="1"/>
  <c r="C40" i="1"/>
  <c r="L37" i="1"/>
  <c r="B101" i="1"/>
  <c r="E40" i="1" l="1"/>
  <c r="L51" i="1" l="1"/>
  <c r="G37" i="1" l="1"/>
  <c r="J37" i="1" l="1"/>
  <c r="F37" i="1" l="1"/>
  <c r="D78" i="1"/>
  <c r="C78" i="1"/>
  <c r="B78" i="1"/>
  <c r="D72" i="1"/>
  <c r="E72" i="1" s="1"/>
  <c r="D66" i="1"/>
  <c r="D67" i="1"/>
  <c r="C66" i="1"/>
  <c r="B66" i="1"/>
  <c r="D57" i="1" l="1"/>
  <c r="B57" i="1"/>
  <c r="B51" i="1" l="1"/>
  <c r="B23" i="1" l="1"/>
  <c r="L87" i="1" l="1"/>
  <c r="M54" i="1"/>
  <c r="B41" i="1" l="1"/>
  <c r="B87" i="1" l="1"/>
  <c r="C41" i="1" l="1"/>
  <c r="C37" i="1" s="1"/>
  <c r="D37" i="1"/>
  <c r="H8" i="1" l="1"/>
  <c r="B74" i="1" l="1"/>
  <c r="L74" i="1"/>
  <c r="L90" i="1"/>
  <c r="C74" i="1"/>
  <c r="B90" i="1" l="1"/>
  <c r="K37" i="1" l="1"/>
  <c r="H37" i="1"/>
  <c r="E69" i="1" l="1"/>
  <c r="B60" i="1"/>
  <c r="D87" i="1"/>
  <c r="M27" i="1"/>
  <c r="F8" i="1"/>
  <c r="G22" i="1"/>
  <c r="G21" i="1" s="1"/>
  <c r="G35" i="1" s="1"/>
  <c r="G43" i="1" s="1"/>
  <c r="G106" i="1" s="1"/>
  <c r="F22" i="1"/>
  <c r="F21" i="1" s="1"/>
  <c r="C10" i="1"/>
  <c r="B10" i="1"/>
  <c r="M104" i="1"/>
  <c r="H22" i="1"/>
  <c r="H21" i="1" s="1"/>
  <c r="H35" i="1" s="1"/>
  <c r="H43" i="1" s="1"/>
  <c r="H106" i="1" s="1"/>
  <c r="M9" i="1"/>
  <c r="M11" i="1"/>
  <c r="M14" i="1"/>
  <c r="M16" i="1"/>
  <c r="M17" i="1"/>
  <c r="M23" i="1"/>
  <c r="M24" i="1"/>
  <c r="M25" i="1"/>
  <c r="I27" i="1"/>
  <c r="D11" i="1"/>
  <c r="C11" i="1"/>
  <c r="B11" i="1"/>
  <c r="B16" i="1"/>
  <c r="B17" i="1"/>
  <c r="D34" i="1"/>
  <c r="C34" i="1"/>
  <c r="B34" i="1"/>
  <c r="J8" i="1"/>
  <c r="I11" i="1"/>
  <c r="K8" i="1"/>
  <c r="L8" i="1"/>
  <c r="L63" i="1"/>
  <c r="L68" i="1"/>
  <c r="I12" i="1"/>
  <c r="C102" i="1"/>
  <c r="D102" i="1"/>
  <c r="B102" i="1"/>
  <c r="C95" i="1"/>
  <c r="M71" i="1"/>
  <c r="M75" i="1"/>
  <c r="M76" i="1"/>
  <c r="M77" i="1"/>
  <c r="M88" i="1"/>
  <c r="M44" i="1"/>
  <c r="M45" i="1"/>
  <c r="M46" i="1"/>
  <c r="M47" i="1"/>
  <c r="M48" i="1"/>
  <c r="M49" i="1"/>
  <c r="M59" i="1"/>
  <c r="M61" i="1"/>
  <c r="M64" i="1"/>
  <c r="M38" i="1"/>
  <c r="L98" i="1"/>
  <c r="C27" i="1"/>
  <c r="D27" i="1"/>
  <c r="B27" i="1"/>
  <c r="I15" i="1"/>
  <c r="L102" i="1"/>
  <c r="L95" i="1"/>
  <c r="D93" i="1"/>
  <c r="C93" i="1"/>
  <c r="B93" i="1"/>
  <c r="D92" i="1"/>
  <c r="C92" i="1"/>
  <c r="B92" i="1"/>
  <c r="D91" i="1"/>
  <c r="C91" i="1"/>
  <c r="B91" i="1"/>
  <c r="D90" i="1"/>
  <c r="C81" i="1"/>
  <c r="B81" i="1"/>
  <c r="L81" i="1"/>
  <c r="L60" i="1"/>
  <c r="E52" i="1"/>
  <c r="D49" i="1"/>
  <c r="E49" i="1" s="1"/>
  <c r="D48" i="1"/>
  <c r="E48" i="1" s="1"/>
  <c r="D47" i="1"/>
  <c r="E47" i="1" s="1"/>
  <c r="D46" i="1"/>
  <c r="E46" i="1" s="1"/>
  <c r="D45" i="1"/>
  <c r="E45" i="1" s="1"/>
  <c r="D44" i="1"/>
  <c r="E44" i="1" s="1"/>
  <c r="AT38" i="1"/>
  <c r="AO38" i="1"/>
  <c r="AK38" i="1"/>
  <c r="AG38" i="1"/>
  <c r="AC38" i="1"/>
  <c r="Y38" i="1"/>
  <c r="U38" i="1"/>
  <c r="Q38" i="1"/>
  <c r="AS37" i="1"/>
  <c r="AR37" i="1"/>
  <c r="AQ37" i="1"/>
  <c r="AP37" i="1"/>
  <c r="AN37" i="1"/>
  <c r="AM37" i="1"/>
  <c r="AL37" i="1"/>
  <c r="AJ37" i="1"/>
  <c r="AI37" i="1"/>
  <c r="AH37" i="1"/>
  <c r="AF37" i="1"/>
  <c r="AE37" i="1"/>
  <c r="AD37" i="1"/>
  <c r="AB37" i="1"/>
  <c r="AA37" i="1"/>
  <c r="Z37" i="1"/>
  <c r="X37" i="1"/>
  <c r="W37" i="1"/>
  <c r="V37" i="1"/>
  <c r="T37" i="1"/>
  <c r="S37" i="1"/>
  <c r="R37" i="1"/>
  <c r="P37" i="1"/>
  <c r="O37" i="1"/>
  <c r="N37" i="1"/>
  <c r="D33" i="1"/>
  <c r="C33" i="1"/>
  <c r="D32" i="1"/>
  <c r="C32" i="1"/>
  <c r="B32" i="1"/>
  <c r="I31" i="1"/>
  <c r="D31" i="1"/>
  <c r="C31" i="1"/>
  <c r="B31" i="1"/>
  <c r="U30" i="1"/>
  <c r="D30" i="1"/>
  <c r="C30" i="1"/>
  <c r="B30" i="1"/>
  <c r="U29" i="1"/>
  <c r="D29" i="1"/>
  <c r="C29" i="1"/>
  <c r="B29" i="1"/>
  <c r="I28" i="1"/>
  <c r="D28" i="1"/>
  <c r="C28" i="1"/>
  <c r="B28" i="1"/>
  <c r="D26" i="1"/>
  <c r="C26" i="1"/>
  <c r="B26" i="1"/>
  <c r="AO25" i="1"/>
  <c r="AK25" i="1"/>
  <c r="AG25" i="1"/>
  <c r="U25" i="1"/>
  <c r="Q25" i="1"/>
  <c r="D25" i="1"/>
  <c r="C25" i="1"/>
  <c r="B25" i="1"/>
  <c r="AT24" i="1"/>
  <c r="AO24" i="1"/>
  <c r="AK24" i="1"/>
  <c r="U24" i="1"/>
  <c r="I24" i="1"/>
  <c r="D24" i="1"/>
  <c r="C24" i="1"/>
  <c r="B24" i="1"/>
  <c r="AT23" i="1"/>
  <c r="AO23" i="1"/>
  <c r="AK23" i="1"/>
  <c r="Q23" i="1"/>
  <c r="D23" i="1"/>
  <c r="AR22" i="1"/>
  <c r="AR35" i="1" s="1"/>
  <c r="AQ22" i="1"/>
  <c r="AQ35" i="1" s="1"/>
  <c r="AQ43" i="1" s="1"/>
  <c r="AP22" i="1"/>
  <c r="AP35" i="1" s="1"/>
  <c r="AN22" i="1"/>
  <c r="AN35" i="1" s="1"/>
  <c r="AN43" i="1" s="1"/>
  <c r="AM22" i="1"/>
  <c r="AL22" i="1"/>
  <c r="AL35" i="1" s="1"/>
  <c r="AJ22" i="1"/>
  <c r="AJ35" i="1" s="1"/>
  <c r="AI22" i="1"/>
  <c r="AI35" i="1" s="1"/>
  <c r="AH22" i="1"/>
  <c r="AH35" i="1" s="1"/>
  <c r="AF22" i="1"/>
  <c r="AF35" i="1" s="1"/>
  <c r="AE22" i="1"/>
  <c r="AE35" i="1" s="1"/>
  <c r="AD22" i="1"/>
  <c r="AD35" i="1" s="1"/>
  <c r="AB22" i="1"/>
  <c r="AB35" i="1" s="1"/>
  <c r="AA22" i="1"/>
  <c r="AA35" i="1" s="1"/>
  <c r="Z22" i="1"/>
  <c r="Z35" i="1" s="1"/>
  <c r="X22" i="1"/>
  <c r="X35" i="1" s="1"/>
  <c r="W22" i="1"/>
  <c r="W35" i="1" s="1"/>
  <c r="V22" i="1"/>
  <c r="V35" i="1" s="1"/>
  <c r="T22" i="1"/>
  <c r="S22" i="1"/>
  <c r="S35" i="1" s="1"/>
  <c r="R22" i="1"/>
  <c r="R35" i="1" s="1"/>
  <c r="P22" i="1"/>
  <c r="P35" i="1" s="1"/>
  <c r="O22" i="1"/>
  <c r="O35" i="1" s="1"/>
  <c r="N22" i="1"/>
  <c r="N35" i="1" s="1"/>
  <c r="L22" i="1"/>
  <c r="L21" i="1" s="1"/>
  <c r="K22" i="1"/>
  <c r="K21" i="1" s="1"/>
  <c r="J22" i="1"/>
  <c r="J21" i="1" s="1"/>
  <c r="D20" i="1"/>
  <c r="C20" i="1"/>
  <c r="B20" i="1"/>
  <c r="U19" i="1"/>
  <c r="I19" i="1"/>
  <c r="D19" i="1"/>
  <c r="C19" i="1"/>
  <c r="B19" i="1"/>
  <c r="AT17" i="1"/>
  <c r="AS17" i="1"/>
  <c r="AO17" i="1"/>
  <c r="AK17" i="1"/>
  <c r="AG17" i="1"/>
  <c r="AC17" i="1"/>
  <c r="Y17" i="1"/>
  <c r="U17" i="1"/>
  <c r="Q17" i="1"/>
  <c r="D17" i="1"/>
  <c r="C17" i="1"/>
  <c r="AT16" i="1"/>
  <c r="AK16" i="1"/>
  <c r="AC16" i="1"/>
  <c r="Y16" i="1"/>
  <c r="U16" i="1"/>
  <c r="Q16" i="1"/>
  <c r="D16" i="1"/>
  <c r="C16" i="1"/>
  <c r="D9" i="1"/>
  <c r="D12" i="1"/>
  <c r="D13" i="1"/>
  <c r="D14" i="1"/>
  <c r="D15" i="1"/>
  <c r="C15" i="1"/>
  <c r="B15" i="1"/>
  <c r="I14" i="1"/>
  <c r="C14" i="1"/>
  <c r="B14" i="1"/>
  <c r="I13" i="1"/>
  <c r="C13" i="1"/>
  <c r="B13" i="1"/>
  <c r="C12" i="1"/>
  <c r="B12" i="1"/>
  <c r="AT9" i="1"/>
  <c r="AS9" i="1"/>
  <c r="AO9" i="1"/>
  <c r="AK9" i="1"/>
  <c r="AG9" i="1"/>
  <c r="AC9" i="1"/>
  <c r="Y9" i="1"/>
  <c r="U9" i="1"/>
  <c r="Q9" i="1"/>
  <c r="I9" i="1"/>
  <c r="C9" i="1"/>
  <c r="B9" i="1"/>
  <c r="E55" i="1"/>
  <c r="E97" i="1"/>
  <c r="E64" i="1"/>
  <c r="E73" i="1"/>
  <c r="C90" i="1"/>
  <c r="E38" i="1"/>
  <c r="T35" i="1"/>
  <c r="U35" i="1" s="1"/>
  <c r="X43" i="1"/>
  <c r="E56" i="1"/>
  <c r="I37" i="1"/>
  <c r="D98" i="1"/>
  <c r="C98" i="1"/>
  <c r="B98" i="1"/>
  <c r="E76" i="1"/>
  <c r="D60" i="1"/>
  <c r="E88" i="1"/>
  <c r="L105" i="1" l="1"/>
  <c r="I43" i="1"/>
  <c r="AK22" i="1"/>
  <c r="O43" i="1"/>
  <c r="Q43" i="1" s="1"/>
  <c r="R43" i="1"/>
  <c r="U22" i="1"/>
  <c r="Z43" i="1"/>
  <c r="AE43" i="1"/>
  <c r="AP43" i="1"/>
  <c r="AS22" i="1"/>
  <c r="AS35" i="1" s="1"/>
  <c r="AS43" i="1" s="1"/>
  <c r="AT22" i="1"/>
  <c r="N43" i="1"/>
  <c r="P43" i="1"/>
  <c r="S43" i="1"/>
  <c r="V43" i="1"/>
  <c r="AA43" i="1"/>
  <c r="AD43" i="1"/>
  <c r="AF43" i="1"/>
  <c r="AG43" i="1" s="1"/>
  <c r="AI43" i="1"/>
  <c r="AL43" i="1"/>
  <c r="B22" i="1"/>
  <c r="B21" i="1" s="1"/>
  <c r="L50" i="1"/>
  <c r="J35" i="1"/>
  <c r="J43" i="1" s="1"/>
  <c r="J106" i="1" s="1"/>
  <c r="Q22" i="1"/>
  <c r="AC22" i="1"/>
  <c r="AO37" i="1"/>
  <c r="D81" i="1"/>
  <c r="Y37" i="1"/>
  <c r="AG37" i="1"/>
  <c r="AK37" i="1"/>
  <c r="AK35" i="1"/>
  <c r="AJ43" i="1"/>
  <c r="AK43" i="1" s="1"/>
  <c r="AC35" i="1"/>
  <c r="T43" i="1"/>
  <c r="E62" i="1"/>
  <c r="E12" i="1"/>
  <c r="M102" i="1"/>
  <c r="M87" i="1"/>
  <c r="E19" i="1"/>
  <c r="Q37" i="1"/>
  <c r="U37" i="1"/>
  <c r="E82" i="1"/>
  <c r="E99" i="1"/>
  <c r="D22" i="1"/>
  <c r="D21" i="1" s="1"/>
  <c r="E75" i="1"/>
  <c r="E54" i="1"/>
  <c r="E53" i="1"/>
  <c r="E25" i="1"/>
  <c r="E17" i="1"/>
  <c r="C8" i="1"/>
  <c r="E14" i="1"/>
  <c r="L35" i="1"/>
  <c r="L43" i="1" s="1"/>
  <c r="I22" i="1"/>
  <c r="E31" i="1"/>
  <c r="E28" i="1"/>
  <c r="E27" i="1"/>
  <c r="G36" i="1"/>
  <c r="I8" i="1"/>
  <c r="B8" i="1"/>
  <c r="F35" i="1"/>
  <c r="F43" i="1" s="1"/>
  <c r="F106" i="1" s="1"/>
  <c r="AR43" i="1"/>
  <c r="AT43" i="1" s="1"/>
  <c r="AT35" i="1"/>
  <c r="U43" i="1"/>
  <c r="W43" i="1"/>
  <c r="Y43" i="1" s="1"/>
  <c r="Y35" i="1"/>
  <c r="Q35" i="1"/>
  <c r="Y22" i="1"/>
  <c r="M22" i="1"/>
  <c r="AG22" i="1"/>
  <c r="E90" i="1"/>
  <c r="E15" i="1"/>
  <c r="E16" i="1"/>
  <c r="D8" i="1"/>
  <c r="M21" i="1"/>
  <c r="AH43" i="1"/>
  <c r="E24" i="1"/>
  <c r="E33" i="1"/>
  <c r="E83" i="1"/>
  <c r="M63" i="1"/>
  <c r="M8" i="1"/>
  <c r="E11" i="1"/>
  <c r="C63" i="1"/>
  <c r="D51" i="1"/>
  <c r="E98" i="1"/>
  <c r="C87" i="1"/>
  <c r="E86" i="1"/>
  <c r="E84" i="1"/>
  <c r="C60" i="1"/>
  <c r="E60" i="1" s="1"/>
  <c r="B95" i="1"/>
  <c r="E89" i="1"/>
  <c r="E77" i="1"/>
  <c r="M74" i="1"/>
  <c r="M68" i="1"/>
  <c r="E71" i="1"/>
  <c r="M60" i="1"/>
  <c r="E61" i="1"/>
  <c r="E59" i="1"/>
  <c r="C51" i="1"/>
  <c r="M51" i="1"/>
  <c r="M37" i="1"/>
  <c r="E37" i="1"/>
  <c r="K35" i="1"/>
  <c r="K43" i="1" s="1"/>
  <c r="K106" i="1" s="1"/>
  <c r="D63" i="1"/>
  <c r="C68" i="1"/>
  <c r="B68" i="1"/>
  <c r="B50" i="1" s="1"/>
  <c r="D95" i="1"/>
  <c r="I23" i="1"/>
  <c r="C23" i="1"/>
  <c r="C22" i="1" s="1"/>
  <c r="E13" i="1"/>
  <c r="E9" i="1"/>
  <c r="AG35" i="1"/>
  <c r="AM35" i="1"/>
  <c r="AO22" i="1"/>
  <c r="AC37" i="1"/>
  <c r="AB43" i="1"/>
  <c r="AT37" i="1"/>
  <c r="E94" i="1"/>
  <c r="I21" i="1"/>
  <c r="D10" i="1"/>
  <c r="E10" i="1" s="1"/>
  <c r="I10" i="1"/>
  <c r="D68" i="1"/>
  <c r="D50" i="1" l="1"/>
  <c r="C50" i="1"/>
  <c r="B105" i="1"/>
  <c r="C105" i="1"/>
  <c r="E81" i="1"/>
  <c r="D105" i="1"/>
  <c r="B35" i="1"/>
  <c r="B43" i="1" s="1"/>
  <c r="B106" i="1" s="1"/>
  <c r="AC43" i="1"/>
  <c r="J36" i="1"/>
  <c r="E23" i="1"/>
  <c r="E74" i="1"/>
  <c r="E8" i="1"/>
  <c r="L36" i="1"/>
  <c r="I35" i="1"/>
  <c r="H36" i="1"/>
  <c r="D35" i="1"/>
  <c r="D43" i="1" s="1"/>
  <c r="F36" i="1"/>
  <c r="E51" i="1"/>
  <c r="E87" i="1"/>
  <c r="M105" i="1"/>
  <c r="M50" i="1"/>
  <c r="E68" i="1"/>
  <c r="L106" i="1"/>
  <c r="AM43" i="1"/>
  <c r="AO43" i="1" s="1"/>
  <c r="AO35" i="1"/>
  <c r="C21" i="1"/>
  <c r="C35" i="1" s="1"/>
  <c r="C43" i="1" s="1"/>
  <c r="E22" i="1"/>
  <c r="E63" i="1"/>
  <c r="E95" i="1"/>
  <c r="K36" i="1"/>
  <c r="M35" i="1"/>
  <c r="E79" i="1" l="1"/>
  <c r="B36" i="1"/>
  <c r="D106" i="1"/>
  <c r="D36" i="1"/>
  <c r="I36" i="1"/>
  <c r="E105" i="1"/>
  <c r="M43" i="1"/>
  <c r="C36" i="1"/>
  <c r="M36" i="1"/>
  <c r="E50" i="1"/>
  <c r="E21" i="1"/>
  <c r="E36" i="1" l="1"/>
  <c r="E43" i="1"/>
  <c r="E35" i="1"/>
  <c r="C106" i="1" l="1"/>
</calcChain>
</file>

<file path=xl/sharedStrings.xml><?xml version="1.0" encoding="utf-8"?>
<sst xmlns="http://schemas.openxmlformats.org/spreadsheetml/2006/main" count="150" uniqueCount="115">
  <si>
    <t xml:space="preserve">Информация об исполнении Консолидированного бюджета МО "Кожевниковский район" </t>
  </si>
  <si>
    <t>на 01.01.2009</t>
  </si>
  <si>
    <t>(тыс.руб)</t>
  </si>
  <si>
    <t>Консолидированный бюджет</t>
  </si>
  <si>
    <t>Бюджет муниципального района</t>
  </si>
  <si>
    <t>Свод бюджетов поселений</t>
  </si>
  <si>
    <t>бюджеты поселений</t>
  </si>
  <si>
    <t>план</t>
  </si>
  <si>
    <t>по состоянию на 01.01.2009</t>
  </si>
  <si>
    <t>исполнено на 01.01.2009</t>
  </si>
  <si>
    <t>% исполнения</t>
  </si>
  <si>
    <t>по состоянию на 01.12.2008</t>
  </si>
  <si>
    <t>исполнено на 01.12.2008</t>
  </si>
  <si>
    <t>ДОХОДЫ</t>
  </si>
  <si>
    <t>налоговые доходы</t>
  </si>
  <si>
    <t>Налог на доходы физических  лиц</t>
  </si>
  <si>
    <t>Упрощённая система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</si>
  <si>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</si>
  <si>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</si>
  <si>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Патентная система налогообложения</t>
  </si>
  <si>
    <t>Налог на имущество физических лиц</t>
  </si>
  <si>
    <t>Земельный налог</t>
  </si>
  <si>
    <t>Государственная пошлина</t>
  </si>
  <si>
    <t>Задолженность и перерасчёты по отменённым налогам, сборам и иным обязательным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</si>
  <si>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</si>
  <si>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собственности, из них:</t>
  </si>
  <si>
    <t>арендная плата за земельные участки</t>
  </si>
  <si>
    <t xml:space="preserve">аренда имущества </t>
  </si>
  <si>
    <t>плата за найм жилья</t>
  </si>
  <si>
    <t>доходы от перечисления части прибыли МУП</t>
  </si>
  <si>
    <t>Плата за негативное воздействие на окружающую среду</t>
  </si>
  <si>
    <t>Продажа земельных участков</t>
  </si>
  <si>
    <t>Штрафы, санкции, возмещение ущерба</t>
  </si>
  <si>
    <t>Невыясненные  поступления</t>
  </si>
  <si>
    <t>Доходы (налоговые и неналоговые)</t>
  </si>
  <si>
    <t>Доходы (налоговые и неналоговые без учета допнорматива по НДФЛ)</t>
  </si>
  <si>
    <t>Безвозмездные поступления</t>
  </si>
  <si>
    <t>Безвозмездные поступления от других бюджетов бюджетной системы Российской Федерации, из них:</t>
  </si>
  <si>
    <t>Прочие безвозмездные поступления</t>
  </si>
  <si>
    <t>Возврат остатков субсидий и субвенций прошлых лет</t>
  </si>
  <si>
    <t>Всего доходов</t>
  </si>
  <si>
    <t>РАСХОДЫ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</si>
  <si>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</si>
  <si>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</si>
  <si>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РФ,высших исполнительных органов государственной власти субъектов РФ,местных администраций</t>
  </si>
  <si>
    <t>Судебная система</t>
  </si>
  <si>
    <t>Обеспечение деятельности финансовых,налоговых и таможных органов и органов финансового (финансово-бюджетного) надзора</t>
  </si>
  <si>
    <t>Обеспечение проведения выборов и референдумов</t>
  </si>
  <si>
    <t>Резервный фонд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</si>
  <si>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</si>
  <si>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</si>
  <si>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</si>
  <si>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</si>
  <si>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</si>
  <si>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</si>
  <si>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</si>
  <si>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</si>
  <si>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</si>
  <si>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</si>
  <si>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</si>
  <si>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</si>
  <si>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</si>
  <si>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</si>
  <si>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Стационарная медицинская помощь</t>
  </si>
  <si>
    <t>Амбулаторная помощь</t>
  </si>
  <si>
    <t>Скорая медицинская помощь</t>
  </si>
  <si>
    <t>Другие вопросы в области здравоохранения</t>
  </si>
  <si>
    <t>Социальное обеспечение населения</t>
  </si>
  <si>
    <t>Охрана семьи и детства</t>
  </si>
  <si>
    <t>Физическая культура</t>
  </si>
  <si>
    <t>Дотации на выравнивание бюджетной обеспеченности субъектов РФ и муниципальных образований</t>
  </si>
  <si>
    <t>Прочие межбюджетные трансферты общего характера</t>
  </si>
  <si>
    <t>Всего расходов</t>
  </si>
  <si>
    <t>Дефицит</t>
  </si>
  <si>
    <t>Доходы от оказания платных услуг и компенсации затрат государства</t>
  </si>
  <si>
    <t>Доходы бюджетов бюджетной системы РФ от возврата остатков субсидий, субвенций и иных межбюджетных трансфертов, имеющих целевое назначение, прошлых лет</t>
  </si>
  <si>
    <t>Массовый спорт</t>
  </si>
  <si>
    <t>Другие вопросы в области культуры,кинематографии</t>
  </si>
  <si>
    <t>Дорожное хозяйство (дорожные фонды)</t>
  </si>
  <si>
    <t>Обеспечение пожарной безопасности</t>
  </si>
  <si>
    <t>Акцизы</t>
  </si>
  <si>
    <t>(единица измерения в тыс.руб.)</t>
  </si>
  <si>
    <t>Спорт высших достижений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</si>
  <si>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</si>
  <si>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</si>
  <si>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</si>
  <si>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</si>
  <si>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</si>
  <si>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</si>
  <si>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</si>
  <si>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</si>
  <si>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</si>
  <si>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</si>
  <si>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ЗДРАВООХРАНЕНИЕ</t>
  </si>
  <si>
    <t>Дополнительное образование детей</t>
  </si>
  <si>
    <t>Другие вопросы в области жилищно-коммунального хозяйства</t>
  </si>
  <si>
    <t>Налог за пользование природными ресурсами</t>
  </si>
  <si>
    <t>Связь и информатика</t>
  </si>
  <si>
    <t>Доходы от реализации имущества</t>
  </si>
  <si>
    <t>Межбюджетные трансферты,передаваемые бюджетам муниципальных районов из бюджетов поселений и бюджетам поселений из бюджета района на осуществление части полномочий по ВМЗ в соответствии с заключенными соглашениями</t>
  </si>
  <si>
    <t>Инициативные платежи</t>
  </si>
  <si>
    <t>Прочие неналоговые доходы</t>
  </si>
  <si>
    <t>Мобилизационная подготовка экономики</t>
  </si>
  <si>
    <t>Транспорт</t>
  </si>
  <si>
    <t>ОХРАНА ОКРУЖАЮЩЕЙ СРЕДЫ</t>
  </si>
  <si>
    <t>Другие вопросы в области охраны окружающей среды</t>
  </si>
  <si>
    <t xml:space="preserve"> Начальник Управления финансов                                                                     Н.И.Абрамова</t>
  </si>
  <si>
    <t>План на 2024 год</t>
  </si>
  <si>
    <t>План на 2024год</t>
  </si>
  <si>
    <t>в том числе по доп. нормативу (37,01%)</t>
  </si>
  <si>
    <t>Гражданская оборона</t>
  </si>
  <si>
    <t xml:space="preserve"> по состоянию на 01.10.2024 года</t>
  </si>
  <si>
    <t>исполнено на 01.10.2024г.</t>
  </si>
  <si>
    <t>План 9 месяцев</t>
  </si>
  <si>
    <t>% исполнения за 9 месяцев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</si>
</sst>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"/>
    <numFmt numFmtId="166" formatCode="#,##0.0"/>
    <numFmt numFmtId="167" formatCode="0.0"/>
  </numFmts>
  <fonts count="30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 Cyr"/>
      <family val="1"/>
      <charset val="204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6"/>
      <name val="Times New Roman CYR"/>
      <charset val="204"/>
    </font>
    <font>
      <b/>
      <sz val="12"/>
      <name val="Times New Roman CYR"/>
      <family val="1"/>
      <charset val="204"/>
    </font>
    <font>
      <sz val="11"/>
      <name val="Arial Cyr"/>
      <charset val="204"/>
    </font>
    <font>
      <sz val="12"/>
      <name val="Times New Roman"/>
      <family val="1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0" borderId="0"/>
  </cellStyleXfs>
  <cellXfs count="143">
    <xf numFmtId="0" fontId="0" fillId="0" borderId="0" xfId="0"/>
    <xf numFmtId="1" fontId="3" fillId="0" borderId="0" xfId="0" applyNumberFormat="1" applyFont="1" applyFill="1" applyAlignment="1">
      <alignment vertical="center"/>
    </xf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3" fillId="0" borderId="0" xfId="0" applyNumberFormat="1" applyFont="1" applyAlignment="1">
      <alignment vertical="center"/>
    </xf>
    <xf numFmtId="0" fontId="0" fillId="0" borderId="0" xfId="0" applyFill="1"/>
    <xf numFmtId="1" fontId="3" fillId="0" borderId="0" xfId="0" applyNumberFormat="1" applyFont="1" applyFill="1" applyAlignment="1">
      <alignment horizontal="center"/>
    </xf>
    <xf numFmtId="1" fontId="3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/>
    <xf numFmtId="1" fontId="4" fillId="0" borderId="0" xfId="0" applyNumberFormat="1" applyFont="1" applyFill="1"/>
    <xf numFmtId="1" fontId="0" fillId="0" borderId="0" xfId="0" applyNumberFormat="1"/>
    <xf numFmtId="1" fontId="8" fillId="0" borderId="0" xfId="0" applyNumberFormat="1" applyFont="1" applyFill="1" applyAlignment="1">
      <alignment horizontal="right"/>
    </xf>
    <xf numFmtId="1" fontId="11" fillId="0" borderId="0" xfId="0" applyNumberFormat="1" applyFont="1" applyFill="1"/>
    <xf numFmtId="0" fontId="11" fillId="0" borderId="0" xfId="0" applyFont="1" applyFill="1"/>
    <xf numFmtId="0" fontId="11" fillId="2" borderId="0" xfId="0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" fontId="12" fillId="0" borderId="2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1" fontId="13" fillId="3" borderId="3" xfId="0" applyNumberFormat="1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/>
    <xf numFmtId="0" fontId="0" fillId="2" borderId="0" xfId="0" applyFill="1"/>
    <xf numFmtId="1" fontId="13" fillId="4" borderId="1" xfId="0" applyNumberFormat="1" applyFont="1" applyFill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13" fillId="4" borderId="1" xfId="2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/>
    </xf>
    <xf numFmtId="167" fontId="16" fillId="0" borderId="1" xfId="0" applyNumberFormat="1" applyFont="1" applyFill="1" applyBorder="1" applyAlignment="1">
      <alignment horizontal="center" vertical="center"/>
    </xf>
    <xf numFmtId="167" fontId="15" fillId="5" borderId="1" xfId="0" applyNumberFormat="1" applyFont="1" applyFill="1" applyBorder="1" applyAlignment="1">
      <alignment horizontal="center" vertical="center" wrapText="1"/>
    </xf>
    <xf numFmtId="1" fontId="15" fillId="5" borderId="1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horizontal="center" vertical="center" wrapText="1"/>
    </xf>
    <xf numFmtId="167" fontId="16" fillId="5" borderId="1" xfId="0" applyNumberFormat="1" applyFont="1" applyFill="1" applyBorder="1" applyAlignment="1">
      <alignment horizontal="center" vertical="center"/>
    </xf>
    <xf numFmtId="1" fontId="17" fillId="4" borderId="1" xfId="0" applyNumberFormat="1" applyFont="1" applyFill="1" applyBorder="1" applyAlignment="1">
      <alignment horizontal="left" vertical="center" wrapText="1"/>
    </xf>
    <xf numFmtId="167" fontId="17" fillId="4" borderId="1" xfId="0" applyNumberFormat="1" applyFont="1" applyFill="1" applyBorder="1" applyAlignment="1">
      <alignment horizontal="center" vertical="center"/>
    </xf>
    <xf numFmtId="1" fontId="15" fillId="4" borderId="1" xfId="0" applyNumberFormat="1" applyFont="1" applyFill="1" applyBorder="1" applyAlignment="1">
      <alignment horizontal="center" vertical="center" wrapText="1"/>
    </xf>
    <xf numFmtId="167" fontId="17" fillId="4" borderId="1" xfId="0" applyNumberFormat="1" applyFont="1" applyFill="1" applyBorder="1" applyAlignment="1">
      <alignment horizontal="center" vertical="center" wrapText="1"/>
    </xf>
    <xf numFmtId="1" fontId="15" fillId="4" borderId="1" xfId="0" applyNumberFormat="1" applyFont="1" applyFill="1" applyBorder="1" applyAlignment="1">
      <alignment horizontal="center" vertical="center"/>
    </xf>
    <xf numFmtId="167" fontId="16" fillId="4" borderId="1" xfId="0" applyNumberFormat="1" applyFont="1" applyFill="1" applyBorder="1" applyAlignment="1">
      <alignment horizontal="center" vertical="center"/>
    </xf>
    <xf numFmtId="167" fontId="15" fillId="4" borderId="1" xfId="0" applyNumberFormat="1" applyFont="1" applyFill="1" applyBorder="1" applyAlignment="1">
      <alignment horizontal="center" vertical="center"/>
    </xf>
    <xf numFmtId="167" fontId="17" fillId="0" borderId="1" xfId="0" applyNumberFormat="1" applyFont="1" applyFill="1" applyBorder="1" applyAlignment="1">
      <alignment horizontal="center" vertical="center" wrapText="1"/>
    </xf>
    <xf numFmtId="167" fontId="15" fillId="0" borderId="1" xfId="0" applyNumberFormat="1" applyFont="1" applyFill="1" applyBorder="1" applyAlignment="1">
      <alignment horizontal="center" vertical="center" wrapText="1"/>
    </xf>
    <xf numFmtId="1" fontId="18" fillId="4" borderId="1" xfId="0" applyNumberFormat="1" applyFont="1" applyFill="1" applyBorder="1" applyAlignment="1">
      <alignment horizontal="left" vertical="center" wrapText="1"/>
    </xf>
    <xf numFmtId="1" fontId="19" fillId="5" borderId="1" xfId="2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1" fontId="19" fillId="0" borderId="1" xfId="2" applyNumberFormat="1" applyFont="1" applyFill="1" applyBorder="1" applyAlignment="1">
      <alignment horizontal="center" vertical="center"/>
    </xf>
    <xf numFmtId="1" fontId="20" fillId="0" borderId="1" xfId="2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165" fontId="0" fillId="0" borderId="0" xfId="0" applyNumberFormat="1" applyFill="1"/>
    <xf numFmtId="165" fontId="13" fillId="0" borderId="1" xfId="2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" fontId="19" fillId="4" borderId="1" xfId="2" applyNumberFormat="1" applyFont="1" applyFill="1" applyBorder="1" applyAlignment="1">
      <alignment horizontal="center" vertical="center"/>
    </xf>
    <xf numFmtId="1" fontId="15" fillId="0" borderId="1" xfId="0" applyNumberFormat="1" applyFont="1" applyFill="1" applyBorder="1" applyAlignment="1">
      <alignment horizontal="center" vertical="center" wrapText="1"/>
    </xf>
    <xf numFmtId="1" fontId="22" fillId="4" borderId="1" xfId="0" applyNumberFormat="1" applyFont="1" applyFill="1" applyBorder="1" applyAlignment="1">
      <alignment horizontal="left" vertical="center"/>
    </xf>
    <xf numFmtId="1" fontId="6" fillId="6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165" fontId="24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0" applyFont="1"/>
    <xf numFmtId="1" fontId="11" fillId="0" borderId="0" xfId="0" applyNumberFormat="1" applyFont="1"/>
    <xf numFmtId="0" fontId="15" fillId="5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Fill="1" applyAlignment="1">
      <alignment horizontal="left"/>
    </xf>
    <xf numFmtId="1" fontId="0" fillId="0" borderId="0" xfId="0" applyNumberFormat="1" applyFill="1" applyAlignment="1">
      <alignment horizontal="left"/>
    </xf>
    <xf numFmtId="0" fontId="0" fillId="0" borderId="0" xfId="0" applyAlignment="1">
      <alignment horizontal="left"/>
    </xf>
    <xf numFmtId="0" fontId="13" fillId="5" borderId="1" xfId="0" applyFont="1" applyFill="1" applyBorder="1" applyAlignment="1">
      <alignment horizontal="left" vertical="center" wrapText="1"/>
    </xf>
    <xf numFmtId="165" fontId="0" fillId="0" borderId="0" xfId="0" applyNumberFormat="1" applyFill="1" applyAlignment="1">
      <alignment horizontal="center" vertical="center"/>
    </xf>
    <xf numFmtId="165" fontId="0" fillId="0" borderId="0" xfId="0" applyNumberFormat="1"/>
    <xf numFmtId="4" fontId="13" fillId="4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65" fontId="25" fillId="0" borderId="1" xfId="3" applyNumberFormat="1" applyFont="1" applyFill="1" applyBorder="1" applyAlignment="1">
      <alignment horizontal="center" vertical="center"/>
    </xf>
    <xf numFmtId="165" fontId="25" fillId="0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 wrapText="1"/>
    </xf>
    <xf numFmtId="165" fontId="15" fillId="7" borderId="1" xfId="3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1" xfId="2" applyNumberFormat="1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5" fontId="13" fillId="4" borderId="1" xfId="2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23" fillId="4" borderId="1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166" fontId="13" fillId="8" borderId="1" xfId="0" applyNumberFormat="1" applyFont="1" applyFill="1" applyBorder="1" applyAlignment="1">
      <alignment horizontal="center" vertical="center" wrapText="1"/>
    </xf>
    <xf numFmtId="165" fontId="15" fillId="0" borderId="4" xfId="1" applyNumberFormat="1" applyFont="1" applyFill="1" applyBorder="1" applyAlignment="1">
      <alignment horizontal="center" vertical="center" wrapText="1"/>
    </xf>
    <xf numFmtId="165" fontId="13" fillId="8" borderId="1" xfId="3" applyNumberFormat="1" applyFont="1" applyFill="1" applyBorder="1" applyAlignment="1">
      <alignment horizontal="center" vertical="center"/>
    </xf>
    <xf numFmtId="165" fontId="13" fillId="8" borderId="1" xfId="0" applyNumberFormat="1" applyFont="1" applyFill="1" applyBorder="1" applyAlignment="1">
      <alignment horizontal="center" vertical="center"/>
    </xf>
    <xf numFmtId="165" fontId="15" fillId="0" borderId="1" xfId="3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166" fontId="15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166" fontId="13" fillId="0" borderId="0" xfId="2" applyNumberFormat="1" applyFont="1" applyFill="1" applyBorder="1" applyAlignment="1">
      <alignment horizontal="center" vertical="center"/>
    </xf>
    <xf numFmtId="165" fontId="13" fillId="10" borderId="1" xfId="2" applyNumberFormat="1" applyFont="1" applyFill="1" applyBorder="1" applyAlignment="1">
      <alignment horizontal="center" vertical="center"/>
    </xf>
    <xf numFmtId="4" fontId="13" fillId="10" borderId="1" xfId="0" applyNumberFormat="1" applyFont="1" applyFill="1" applyBorder="1" applyAlignment="1">
      <alignment horizontal="center" vertical="center" wrapText="1"/>
    </xf>
    <xf numFmtId="165" fontId="13" fillId="10" borderId="1" xfId="0" applyNumberFormat="1" applyFont="1" applyFill="1" applyBorder="1" applyAlignment="1">
      <alignment horizontal="center" vertical="center"/>
    </xf>
    <xf numFmtId="166" fontId="13" fillId="10" borderId="1" xfId="2" applyNumberFormat="1" applyFont="1" applyFill="1" applyBorder="1" applyAlignment="1">
      <alignment horizontal="center" vertical="center"/>
    </xf>
    <xf numFmtId="1" fontId="13" fillId="10" borderId="1" xfId="0" applyNumberFormat="1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165" fontId="29" fillId="0" borderId="0" xfId="3" applyNumberFormat="1" applyFont="1" applyFill="1" applyBorder="1" applyAlignment="1">
      <alignment horizontal="center" vertical="center"/>
    </xf>
    <xf numFmtId="0" fontId="13" fillId="11" borderId="1" xfId="0" applyFont="1" applyFill="1" applyBorder="1" applyAlignment="1">
      <alignment horizontal="center" vertical="center"/>
    </xf>
    <xf numFmtId="166" fontId="13" fillId="11" borderId="1" xfId="2" applyNumberFormat="1" applyFont="1" applyFill="1" applyBorder="1" applyAlignment="1">
      <alignment horizontal="center" vertical="center"/>
    </xf>
    <xf numFmtId="166" fontId="13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center" vertical="center"/>
    </xf>
    <xf numFmtId="165" fontId="13" fillId="12" borderId="1" xfId="3" applyNumberFormat="1" applyFont="1" applyFill="1" applyBorder="1" applyAlignment="1">
      <alignment horizontal="center" vertical="center"/>
    </xf>
    <xf numFmtId="166" fontId="13" fillId="12" borderId="1" xfId="0" applyNumberFormat="1" applyFont="1" applyFill="1" applyBorder="1" applyAlignment="1">
      <alignment horizontal="center" vertical="center" wrapText="1"/>
    </xf>
    <xf numFmtId="166" fontId="15" fillId="12" borderId="1" xfId="0" applyNumberFormat="1" applyFont="1" applyFill="1" applyBorder="1" applyAlignment="1">
      <alignment horizontal="center" vertical="center" wrapText="1"/>
    </xf>
    <xf numFmtId="166" fontId="13" fillId="12" borderId="1" xfId="2" applyNumberFormat="1" applyFont="1" applyFill="1" applyBorder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center" vertical="center"/>
    </xf>
    <xf numFmtId="165" fontId="11" fillId="0" borderId="0" xfId="0" applyNumberFormat="1" applyFont="1" applyFill="1"/>
    <xf numFmtId="1" fontId="9" fillId="0" borderId="1" xfId="0" applyNumberFormat="1" applyFont="1" applyFill="1" applyBorder="1" applyAlignment="1">
      <alignment horizontal="center" vertical="center" wrapText="1"/>
    </xf>
    <xf numFmtId="165" fontId="17" fillId="0" borderId="1" xfId="2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 wrapText="1"/>
    </xf>
    <xf numFmtId="165" fontId="25" fillId="7" borderId="1" xfId="3" applyNumberFormat="1" applyFont="1" applyFill="1" applyBorder="1" applyAlignment="1">
      <alignment horizontal="center" vertical="center" wrapText="1"/>
    </xf>
    <xf numFmtId="165" fontId="25" fillId="7" borderId="1" xfId="3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vertical="center" wrapText="1"/>
    </xf>
    <xf numFmtId="1" fontId="7" fillId="0" borderId="0" xfId="0" applyNumberFormat="1" applyFont="1" applyBorder="1" applyAlignment="1">
      <alignment horizontal="right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1" fontId="10" fillId="0" borderId="7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vertical="center"/>
    </xf>
    <xf numFmtId="1" fontId="2" fillId="0" borderId="0" xfId="0" applyNumberFormat="1" applyFont="1" applyAlignment="1">
      <alignment horizontal="center"/>
    </xf>
    <xf numFmtId="1" fontId="5" fillId="0" borderId="0" xfId="0" applyNumberFormat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323"/>
  <sheetViews>
    <sheetView tabSelected="1" zoomScale="80" zoomScaleNormal="80" zoomScaleSheetLayoutView="75" workbookViewId="0">
      <pane xSplit="1" ySplit="6" topLeftCell="B86" activePane="bottomRight" state="frozenSplit"/>
      <selection pane="topRight" activeCell="B1" sqref="B1"/>
      <selection pane="bottomLeft" activeCell="A4" sqref="A4"/>
      <selection pane="bottomRight" activeCell="L89" sqref="L89"/>
    </sheetView>
  </sheetViews>
  <sheetFormatPr defaultRowHeight="12.75" x14ac:dyDescent="0.2"/>
  <cols>
    <col min="1" max="1" width="40.42578125" customWidth="1"/>
    <col min="2" max="2" width="16.28515625" customWidth="1"/>
    <col min="3" max="3" width="17" customWidth="1"/>
    <col min="4" max="4" width="16.5703125" customWidth="1"/>
    <col min="5" max="5" width="11.28515625" customWidth="1"/>
    <col min="6" max="6" width="17.28515625" customWidth="1"/>
    <col min="7" max="7" width="16.28515625" customWidth="1"/>
    <col min="8" max="8" width="17.7109375" customWidth="1"/>
    <col min="9" max="9" width="11.140625" customWidth="1"/>
    <col min="10" max="10" width="16.28515625" customWidth="1"/>
    <col min="11" max="11" width="16.140625" customWidth="1"/>
    <col min="12" max="12" width="16.42578125" customWidth="1"/>
    <col min="13" max="13" width="11.7109375" customWidth="1"/>
    <col min="14" max="14" width="7.42578125" hidden="1" customWidth="1"/>
    <col min="15" max="15" width="8" hidden="1" customWidth="1"/>
    <col min="16" max="16" width="7.28515625" hidden="1" customWidth="1"/>
    <col min="17" max="17" width="5.140625" style="13" hidden="1" customWidth="1"/>
    <col min="18" max="18" width="8.42578125" hidden="1" customWidth="1"/>
    <col min="19" max="19" width="8.7109375" hidden="1" customWidth="1"/>
    <col min="20" max="20" width="8.42578125" hidden="1" customWidth="1"/>
    <col min="21" max="21" width="6.28515625" style="13" hidden="1" customWidth="1"/>
    <col min="22" max="22" width="7.28515625" hidden="1" customWidth="1"/>
    <col min="23" max="23" width="7.7109375" hidden="1" customWidth="1"/>
    <col min="24" max="24" width="7.5703125" hidden="1" customWidth="1"/>
    <col min="25" max="25" width="5.28515625" style="13" hidden="1" customWidth="1"/>
    <col min="26" max="26" width="6.7109375" hidden="1" customWidth="1"/>
    <col min="27" max="27" width="8.5703125" hidden="1" customWidth="1"/>
    <col min="28" max="28" width="7.140625" hidden="1" customWidth="1"/>
    <col min="29" max="29" width="5.42578125" style="13" hidden="1" customWidth="1"/>
    <col min="30" max="30" width="6.7109375" hidden="1" customWidth="1"/>
    <col min="31" max="31" width="7" hidden="1" customWidth="1"/>
    <col min="32" max="32" width="9.5703125" hidden="1" customWidth="1"/>
    <col min="33" max="33" width="5.28515625" style="13" hidden="1" customWidth="1"/>
    <col min="34" max="34" width="6.5703125" hidden="1" customWidth="1"/>
    <col min="35" max="35" width="8.140625" hidden="1" customWidth="1"/>
    <col min="36" max="36" width="7.85546875" hidden="1" customWidth="1"/>
    <col min="37" max="37" width="5.7109375" style="13" hidden="1" customWidth="1"/>
    <col min="38" max="38" width="7.85546875" hidden="1" customWidth="1"/>
    <col min="39" max="39" width="7.140625" hidden="1" customWidth="1"/>
    <col min="40" max="40" width="7.28515625" hidden="1" customWidth="1"/>
    <col min="41" max="41" width="5" style="13" hidden="1" customWidth="1"/>
    <col min="42" max="42" width="7.85546875" hidden="1" customWidth="1"/>
    <col min="43" max="43" width="6.42578125" hidden="1" customWidth="1"/>
    <col min="44" max="44" width="8" hidden="1" customWidth="1"/>
    <col min="45" max="45" width="0" hidden="1" customWidth="1"/>
    <col min="46" max="46" width="6.85546875" style="13" hidden="1" customWidth="1"/>
    <col min="47" max="47" width="9.140625" style="5"/>
    <col min="48" max="48" width="10.85546875" style="5" bestFit="1" customWidth="1"/>
    <col min="49" max="50" width="10.5703125" style="5" customWidth="1"/>
    <col min="51" max="158" width="9.140625" style="5"/>
  </cols>
  <sheetData>
    <row r="1" spans="1:158" ht="20.25" x14ac:dyDescent="0.2">
      <c r="A1" s="139" t="s">
        <v>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"/>
      <c r="Z1" s="2"/>
      <c r="AA1" s="2"/>
      <c r="AB1" s="2"/>
      <c r="AC1" s="1"/>
      <c r="AD1" s="2"/>
      <c r="AE1" s="2"/>
      <c r="AF1" s="2"/>
      <c r="AG1" s="1"/>
      <c r="AH1" s="3"/>
      <c r="AI1" s="3"/>
      <c r="AJ1" s="3"/>
      <c r="AK1" s="4"/>
      <c r="AL1" s="3"/>
      <c r="AM1" s="3"/>
      <c r="AN1" s="3"/>
      <c r="AO1" s="4"/>
      <c r="AP1" s="3"/>
      <c r="AQ1" s="3"/>
      <c r="AR1" s="3"/>
      <c r="AS1" s="4"/>
      <c r="AT1" s="4"/>
    </row>
    <row r="2" spans="1:158" ht="20.25" x14ac:dyDescent="0.3">
      <c r="A2" s="139" t="s">
        <v>111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6"/>
      <c r="Z2" s="2"/>
      <c r="AA2" s="2"/>
      <c r="AB2" s="2"/>
      <c r="AC2" s="6"/>
      <c r="AD2" s="2"/>
      <c r="AE2" s="2"/>
      <c r="AF2" s="2"/>
      <c r="AG2" s="6"/>
      <c r="AH2" s="3"/>
      <c r="AI2" s="3"/>
      <c r="AJ2" s="3"/>
      <c r="AK2" s="7"/>
      <c r="AL2" s="3"/>
      <c r="AM2" s="3"/>
      <c r="AN2" s="3"/>
      <c r="AO2" s="7"/>
      <c r="AP2" s="3"/>
      <c r="AQ2" s="142" t="s">
        <v>1</v>
      </c>
      <c r="AR2" s="142"/>
      <c r="AS2" s="142"/>
      <c r="AT2" s="142"/>
    </row>
    <row r="3" spans="1:158" ht="15.75" x14ac:dyDescent="0.2">
      <c r="A3" s="8"/>
      <c r="B3" s="9"/>
      <c r="C3" s="10"/>
      <c r="D3" s="10"/>
      <c r="E3" s="10"/>
      <c r="F3" s="11"/>
      <c r="G3" s="11"/>
      <c r="H3" s="10"/>
      <c r="I3" s="10"/>
      <c r="J3" s="132"/>
      <c r="K3" s="132"/>
      <c r="L3" s="132"/>
      <c r="M3" s="132"/>
      <c r="N3" s="12"/>
      <c r="O3" s="12"/>
      <c r="P3" s="12"/>
      <c r="Q3" s="12"/>
      <c r="R3" s="12"/>
      <c r="S3" s="12"/>
      <c r="T3" s="12"/>
      <c r="U3" s="12"/>
      <c r="V3" s="12"/>
      <c r="W3" s="12"/>
      <c r="X3" s="5"/>
      <c r="Y3" s="12"/>
      <c r="Z3" s="2"/>
      <c r="AA3" s="2"/>
      <c r="AB3" s="2"/>
      <c r="AC3" s="12"/>
      <c r="AD3" s="2"/>
      <c r="AE3" s="2"/>
      <c r="AF3" s="2"/>
      <c r="AH3" s="2"/>
      <c r="AI3" s="2"/>
      <c r="AJ3" s="2"/>
      <c r="AK3" s="12"/>
      <c r="AL3" s="2"/>
      <c r="AM3" s="2"/>
      <c r="AN3" s="2"/>
      <c r="AO3" s="12"/>
      <c r="AP3" s="2"/>
      <c r="AQ3" s="14" t="s">
        <v>2</v>
      </c>
      <c r="AR3" s="2"/>
      <c r="AS3" s="12"/>
      <c r="AT3" s="12"/>
    </row>
    <row r="4" spans="1:158" ht="15.75" x14ac:dyDescent="0.2">
      <c r="A4" s="8"/>
      <c r="B4" s="9"/>
      <c r="C4" s="10"/>
      <c r="D4" s="10"/>
      <c r="E4" s="10"/>
      <c r="F4" s="11"/>
      <c r="G4" s="11"/>
      <c r="H4" s="10"/>
      <c r="I4" s="10"/>
      <c r="J4" s="132" t="s">
        <v>81</v>
      </c>
      <c r="K4" s="132"/>
      <c r="L4" s="132"/>
      <c r="M4" s="132"/>
      <c r="N4" s="12"/>
      <c r="O4" s="12"/>
      <c r="P4" s="12"/>
      <c r="Q4" s="12"/>
      <c r="R4" s="12"/>
      <c r="S4" s="12"/>
      <c r="T4" s="12"/>
      <c r="U4" s="12"/>
      <c r="V4" s="12"/>
      <c r="W4" s="12"/>
      <c r="X4" s="5"/>
      <c r="Y4" s="12"/>
      <c r="Z4" s="2"/>
      <c r="AA4" s="2"/>
      <c r="AB4" s="2"/>
      <c r="AC4" s="12"/>
      <c r="AD4" s="2"/>
      <c r="AE4" s="2"/>
      <c r="AF4" s="2"/>
      <c r="AH4" s="2"/>
      <c r="AI4" s="2"/>
      <c r="AJ4" s="2"/>
      <c r="AK4" s="12"/>
      <c r="AL4" s="2"/>
      <c r="AM4" s="2"/>
      <c r="AN4" s="2"/>
      <c r="AO4" s="12"/>
      <c r="AP4" s="2"/>
      <c r="AQ4" s="14" t="s">
        <v>2</v>
      </c>
      <c r="AR4" s="2"/>
      <c r="AS4" s="12"/>
      <c r="AT4" s="12"/>
    </row>
    <row r="5" spans="1:158" s="17" customFormat="1" ht="42.75" customHeight="1" x14ac:dyDescent="0.2">
      <c r="A5" s="130"/>
      <c r="B5" s="133" t="s">
        <v>3</v>
      </c>
      <c r="C5" s="134"/>
      <c r="D5" s="134"/>
      <c r="E5" s="135"/>
      <c r="F5" s="133" t="s">
        <v>4</v>
      </c>
      <c r="G5" s="134"/>
      <c r="H5" s="134"/>
      <c r="I5" s="135"/>
      <c r="J5" s="133" t="s">
        <v>5</v>
      </c>
      <c r="K5" s="134"/>
      <c r="L5" s="134"/>
      <c r="M5" s="135"/>
      <c r="N5" s="136" t="s">
        <v>6</v>
      </c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K5" s="137"/>
      <c r="AL5" s="137"/>
      <c r="AM5" s="137"/>
      <c r="AN5" s="137"/>
      <c r="AO5" s="137"/>
      <c r="AP5" s="137"/>
      <c r="AQ5" s="137"/>
      <c r="AR5" s="137"/>
      <c r="AS5" s="137"/>
      <c r="AT5" s="138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</row>
    <row r="6" spans="1:158" s="17" customFormat="1" ht="72" x14ac:dyDescent="0.2">
      <c r="A6" s="131"/>
      <c r="B6" s="18" t="s">
        <v>107</v>
      </c>
      <c r="C6" s="18" t="s">
        <v>113</v>
      </c>
      <c r="D6" s="18" t="s">
        <v>112</v>
      </c>
      <c r="E6" s="18" t="s">
        <v>114</v>
      </c>
      <c r="F6" s="123" t="s">
        <v>108</v>
      </c>
      <c r="G6" s="123" t="s">
        <v>113</v>
      </c>
      <c r="H6" s="123" t="s">
        <v>112</v>
      </c>
      <c r="I6" s="123" t="s">
        <v>114</v>
      </c>
      <c r="J6" s="123" t="s">
        <v>108</v>
      </c>
      <c r="K6" s="123" t="s">
        <v>113</v>
      </c>
      <c r="L6" s="123" t="s">
        <v>112</v>
      </c>
      <c r="M6" s="123" t="s">
        <v>114</v>
      </c>
      <c r="N6" s="19" t="s">
        <v>7</v>
      </c>
      <c r="O6" s="19" t="s">
        <v>8</v>
      </c>
      <c r="P6" s="20" t="s">
        <v>9</v>
      </c>
      <c r="Q6" s="19" t="s">
        <v>10</v>
      </c>
      <c r="R6" s="19" t="s">
        <v>7</v>
      </c>
      <c r="S6" s="19" t="s">
        <v>8</v>
      </c>
      <c r="T6" s="20" t="s">
        <v>9</v>
      </c>
      <c r="U6" s="19" t="s">
        <v>10</v>
      </c>
      <c r="V6" s="19" t="s">
        <v>7</v>
      </c>
      <c r="W6" s="19" t="s">
        <v>8</v>
      </c>
      <c r="X6" s="20" t="s">
        <v>9</v>
      </c>
      <c r="Y6" s="19" t="s">
        <v>10</v>
      </c>
      <c r="Z6" s="19" t="s">
        <v>7</v>
      </c>
      <c r="AA6" s="19" t="s">
        <v>8</v>
      </c>
      <c r="AB6" s="20" t="s">
        <v>9</v>
      </c>
      <c r="AC6" s="19" t="s">
        <v>10</v>
      </c>
      <c r="AD6" s="19" t="s">
        <v>7</v>
      </c>
      <c r="AE6" s="19" t="s">
        <v>8</v>
      </c>
      <c r="AF6" s="20" t="s">
        <v>9</v>
      </c>
      <c r="AG6" s="19" t="s">
        <v>10</v>
      </c>
      <c r="AH6" s="19" t="s">
        <v>7</v>
      </c>
      <c r="AI6" s="19" t="s">
        <v>8</v>
      </c>
      <c r="AJ6" s="20" t="s">
        <v>9</v>
      </c>
      <c r="AK6" s="19" t="s">
        <v>10</v>
      </c>
      <c r="AL6" s="19" t="s">
        <v>7</v>
      </c>
      <c r="AM6" s="19" t="s">
        <v>8</v>
      </c>
      <c r="AN6" s="20" t="s">
        <v>9</v>
      </c>
      <c r="AO6" s="19" t="s">
        <v>10</v>
      </c>
      <c r="AP6" s="19" t="s">
        <v>7</v>
      </c>
      <c r="AQ6" s="19" t="s">
        <v>11</v>
      </c>
      <c r="AR6" s="20" t="s">
        <v>12</v>
      </c>
      <c r="AS6" s="19" t="s">
        <v>10</v>
      </c>
      <c r="AT6" s="19" t="s">
        <v>10</v>
      </c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</row>
    <row r="7" spans="1:158" s="27" customFormat="1" ht="15.75" x14ac:dyDescent="0.2">
      <c r="A7" s="21" t="s">
        <v>13</v>
      </c>
      <c r="B7" s="22"/>
      <c r="C7" s="22"/>
      <c r="D7" s="23"/>
      <c r="E7" s="23"/>
      <c r="F7" s="22"/>
      <c r="G7" s="22"/>
      <c r="H7" s="22"/>
      <c r="I7" s="23"/>
      <c r="J7" s="22"/>
      <c r="K7" s="22"/>
      <c r="L7" s="22"/>
      <c r="M7" s="22"/>
      <c r="N7" s="24"/>
      <c r="O7" s="24"/>
      <c r="P7" s="25"/>
      <c r="Q7" s="24"/>
      <c r="R7" s="24"/>
      <c r="S7" s="24"/>
      <c r="T7" s="25"/>
      <c r="U7" s="24"/>
      <c r="V7" s="24"/>
      <c r="W7" s="24"/>
      <c r="X7" s="25"/>
      <c r="Y7" s="24"/>
      <c r="Z7" s="24"/>
      <c r="AA7" s="24"/>
      <c r="AB7" s="25"/>
      <c r="AC7" s="24"/>
      <c r="AD7" s="24"/>
      <c r="AE7" s="24"/>
      <c r="AF7" s="25"/>
      <c r="AG7" s="24"/>
      <c r="AH7" s="24"/>
      <c r="AI7" s="24"/>
      <c r="AJ7" s="25"/>
      <c r="AK7" s="24"/>
      <c r="AL7" s="24"/>
      <c r="AM7" s="24"/>
      <c r="AN7" s="25"/>
      <c r="AO7" s="24"/>
      <c r="AP7" s="24"/>
      <c r="AQ7" s="24"/>
      <c r="AR7" s="25"/>
      <c r="AS7" s="24"/>
      <c r="AT7" s="24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</row>
    <row r="8" spans="1:158" s="5" customFormat="1" ht="15.75" x14ac:dyDescent="0.2">
      <c r="A8" s="28" t="s">
        <v>14</v>
      </c>
      <c r="B8" s="86">
        <f>B9+B11+B12+B13+B14+B15+B16+B17+B19+B20</f>
        <v>233870.29300000003</v>
      </c>
      <c r="C8" s="86">
        <f>C9+C11+C12+C13+C14+C15+C16+C17+C19+C20</f>
        <v>164345.11296</v>
      </c>
      <c r="D8" s="86">
        <f>D9+D11+D12+D13+D14+D15+D16+D17+D19+D20</f>
        <v>160678.80345000001</v>
      </c>
      <c r="E8" s="29">
        <f>D8/C8*100</f>
        <v>97.769139925144998</v>
      </c>
      <c r="F8" s="86">
        <f>F9+F11+F12+F13+F14+F15+F19+F20</f>
        <v>170569.511</v>
      </c>
      <c r="G8" s="86">
        <f>G9+G11+G12+G13+G14+G16+G15+G17+G19+G20</f>
        <v>126819.64200000001</v>
      </c>
      <c r="H8" s="86">
        <f>H9+H11+H12+H13+H14+H16+H15+H17+H18+H19+H20</f>
        <v>123554.98539</v>
      </c>
      <c r="I8" s="29">
        <f>H8/G8*100</f>
        <v>97.425748442027611</v>
      </c>
      <c r="J8" s="78">
        <f>J9+J11+J12+J13+J14+J15+J16+J17+J19+J20</f>
        <v>63300.781999999992</v>
      </c>
      <c r="K8" s="78">
        <f>K9+K11+K12+K13+K14+K15+K16+K17+K19+K20</f>
        <v>37525.470959999999</v>
      </c>
      <c r="L8" s="78">
        <f>L9+L11+L12+L13+L14+L15+L16+L17+L19+L20</f>
        <v>37123.818059999998</v>
      </c>
      <c r="M8" s="30">
        <f>L8/K8*100</f>
        <v>98.929652607349979</v>
      </c>
      <c r="N8" s="24"/>
      <c r="O8" s="24"/>
      <c r="P8" s="25"/>
      <c r="Q8" s="24"/>
      <c r="R8" s="24"/>
      <c r="S8" s="24"/>
      <c r="T8" s="25"/>
      <c r="U8" s="24"/>
      <c r="V8" s="24"/>
      <c r="W8" s="24"/>
      <c r="X8" s="25"/>
      <c r="Y8" s="24"/>
      <c r="Z8" s="24"/>
      <c r="AA8" s="24"/>
      <c r="AB8" s="25"/>
      <c r="AC8" s="24"/>
      <c r="AD8" s="24"/>
      <c r="AE8" s="24"/>
      <c r="AF8" s="25"/>
      <c r="AG8" s="24"/>
      <c r="AH8" s="24"/>
      <c r="AI8" s="24"/>
      <c r="AJ8" s="25"/>
      <c r="AK8" s="24"/>
      <c r="AL8" s="24"/>
      <c r="AM8" s="24"/>
      <c r="AN8" s="25"/>
      <c r="AO8" s="24"/>
      <c r="AP8" s="24"/>
      <c r="AQ8" s="24"/>
      <c r="AR8" s="25"/>
      <c r="AS8" s="24"/>
      <c r="AT8" s="24"/>
    </row>
    <row r="9" spans="1:158" ht="23.25" customHeight="1" x14ac:dyDescent="0.2">
      <c r="A9" s="31" t="s">
        <v>15</v>
      </c>
      <c r="B9" s="85">
        <f t="shared" ref="B9:D29" si="0">F9+J9</f>
        <v>175552.609</v>
      </c>
      <c r="C9" s="85">
        <f t="shared" si="0"/>
        <v>128235.87695999999</v>
      </c>
      <c r="D9" s="85">
        <f>H9+L9</f>
        <v>125631.15806999999</v>
      </c>
      <c r="E9" s="32">
        <f t="shared" ref="E9:E87" si="1">D9/C9*100</f>
        <v>97.968806427851334</v>
      </c>
      <c r="F9" s="88">
        <v>149151.769</v>
      </c>
      <c r="G9" s="88">
        <v>109226.118</v>
      </c>
      <c r="H9" s="88">
        <v>105454.39148999999</v>
      </c>
      <c r="I9" s="32">
        <f t="shared" ref="I9:I87" si="2">H9/G9*100</f>
        <v>96.546863901177915</v>
      </c>
      <c r="J9" s="85">
        <v>26400.84</v>
      </c>
      <c r="K9" s="85">
        <v>19009.758959999999</v>
      </c>
      <c r="L9" s="85">
        <v>20176.76658</v>
      </c>
      <c r="M9" s="115">
        <f t="shared" ref="M9:M27" si="3">L9/K9*100</f>
        <v>106.13899220108787</v>
      </c>
      <c r="N9" s="33">
        <v>690.4</v>
      </c>
      <c r="O9" s="33">
        <v>690.4</v>
      </c>
      <c r="P9" s="33">
        <v>607.37900000000002</v>
      </c>
      <c r="Q9" s="34">
        <f>P9/O9*100</f>
        <v>87.974942062572424</v>
      </c>
      <c r="R9" s="33">
        <v>4664.7</v>
      </c>
      <c r="S9" s="33">
        <v>4664.7</v>
      </c>
      <c r="T9" s="33">
        <v>4999.1670000000004</v>
      </c>
      <c r="U9" s="34">
        <f>T9/S9*100</f>
        <v>107.17017171522285</v>
      </c>
      <c r="V9" s="33">
        <v>221.2</v>
      </c>
      <c r="W9" s="33">
        <v>221.2</v>
      </c>
      <c r="X9" s="33">
        <v>233.27600000000001</v>
      </c>
      <c r="Y9" s="34">
        <f>X9/W9*100</f>
        <v>105.45931283905969</v>
      </c>
      <c r="Z9" s="33">
        <v>146</v>
      </c>
      <c r="AA9" s="33">
        <v>146</v>
      </c>
      <c r="AB9" s="33">
        <v>155.45699999999999</v>
      </c>
      <c r="AC9" s="34">
        <f>AB9/AA9*100</f>
        <v>106.47739726027396</v>
      </c>
      <c r="AD9" s="33">
        <v>792</v>
      </c>
      <c r="AE9" s="33">
        <v>792</v>
      </c>
      <c r="AF9" s="33">
        <v>809.42899999999997</v>
      </c>
      <c r="AG9" s="34">
        <f>AF9/AE9*100</f>
        <v>102.20063131313131</v>
      </c>
      <c r="AH9" s="33">
        <v>728.6</v>
      </c>
      <c r="AI9" s="33">
        <v>728.6</v>
      </c>
      <c r="AJ9" s="33">
        <v>451.92399999999998</v>
      </c>
      <c r="AK9" s="34">
        <f>AJ9/AI9*100</f>
        <v>62.026351907768316</v>
      </c>
      <c r="AL9" s="33">
        <v>339.2</v>
      </c>
      <c r="AM9" s="33">
        <v>339.2</v>
      </c>
      <c r="AN9" s="33">
        <v>364.89499999999998</v>
      </c>
      <c r="AO9" s="34">
        <f>AN9/AM9*100</f>
        <v>107.57517688679246</v>
      </c>
      <c r="AP9" s="33">
        <v>242</v>
      </c>
      <c r="AQ9" s="33">
        <v>242</v>
      </c>
      <c r="AR9" s="33">
        <v>253.21700000000001</v>
      </c>
      <c r="AS9" s="35">
        <f>AR9/AQ9*100</f>
        <v>104.63512396694215</v>
      </c>
      <c r="AT9" s="34">
        <f>AR9/AQ9*100</f>
        <v>104.63512396694215</v>
      </c>
    </row>
    <row r="10" spans="1:158" ht="31.5" x14ac:dyDescent="0.2">
      <c r="A10" s="40" t="s">
        <v>109</v>
      </c>
      <c r="B10" s="124">
        <f t="shared" si="0"/>
        <v>106135.49261084407</v>
      </c>
      <c r="C10" s="124">
        <f t="shared" si="0"/>
        <v>77724.641937704291</v>
      </c>
      <c r="D10" s="124">
        <f t="shared" si="0"/>
        <v>75040.704269273207</v>
      </c>
      <c r="E10" s="125">
        <f t="shared" si="1"/>
        <v>96.5468639011779</v>
      </c>
      <c r="F10" s="91">
        <f>F9*37.01/52.01</f>
        <v>106135.49261084407</v>
      </c>
      <c r="G10" s="91">
        <f>G9*37.01/52.01</f>
        <v>77724.641937704291</v>
      </c>
      <c r="H10" s="91">
        <f t="shared" ref="H10" si="4">H9*37.01/52.01</f>
        <v>75040.704269273207</v>
      </c>
      <c r="I10" s="125">
        <f t="shared" si="2"/>
        <v>96.5468639011779</v>
      </c>
      <c r="J10" s="88"/>
      <c r="K10" s="88"/>
      <c r="L10" s="88"/>
      <c r="M10" s="115"/>
      <c r="N10" s="33"/>
      <c r="O10" s="33"/>
      <c r="P10" s="33"/>
      <c r="Q10" s="34"/>
      <c r="R10" s="33"/>
      <c r="S10" s="33"/>
      <c r="T10" s="33"/>
      <c r="U10" s="34"/>
      <c r="V10" s="33"/>
      <c r="W10" s="33"/>
      <c r="X10" s="33"/>
      <c r="Y10" s="34"/>
      <c r="Z10" s="33"/>
      <c r="AA10" s="33"/>
      <c r="AB10" s="33"/>
      <c r="AC10" s="34"/>
      <c r="AD10" s="33"/>
      <c r="AE10" s="33"/>
      <c r="AF10" s="33"/>
      <c r="AG10" s="34"/>
      <c r="AH10" s="33"/>
      <c r="AI10" s="33"/>
      <c r="AJ10" s="33"/>
      <c r="AK10" s="34"/>
      <c r="AL10" s="33"/>
      <c r="AM10" s="33"/>
      <c r="AN10" s="33"/>
      <c r="AO10" s="34"/>
      <c r="AP10" s="33"/>
      <c r="AQ10" s="33"/>
      <c r="AR10" s="33"/>
      <c r="AS10" s="35"/>
      <c r="AT10" s="34"/>
    </row>
    <row r="11" spans="1:158" ht="20.25" x14ac:dyDescent="0.2">
      <c r="A11" s="31" t="s">
        <v>80</v>
      </c>
      <c r="B11" s="85">
        <f t="shared" si="0"/>
        <v>18674</v>
      </c>
      <c r="C11" s="85">
        <f t="shared" si="0"/>
        <v>13980.735999999999</v>
      </c>
      <c r="D11" s="85">
        <f t="shared" si="0"/>
        <v>12946.25165</v>
      </c>
      <c r="E11" s="32">
        <f t="shared" si="1"/>
        <v>92.600644558340861</v>
      </c>
      <c r="F11" s="88">
        <v>2383</v>
      </c>
      <c r="G11" s="88">
        <v>1711.4970000000001</v>
      </c>
      <c r="H11" s="88">
        <v>1652.21991</v>
      </c>
      <c r="I11" s="32">
        <f t="shared" si="2"/>
        <v>96.536535559220965</v>
      </c>
      <c r="J11" s="88">
        <v>16291</v>
      </c>
      <c r="K11" s="88">
        <v>12269.239</v>
      </c>
      <c r="L11" s="88">
        <v>11294.03174</v>
      </c>
      <c r="M11" s="115">
        <f t="shared" si="3"/>
        <v>92.051607601742873</v>
      </c>
      <c r="N11" s="33"/>
      <c r="O11" s="33"/>
      <c r="P11" s="33"/>
      <c r="Q11" s="34"/>
      <c r="R11" s="33"/>
      <c r="S11" s="33"/>
      <c r="T11" s="33"/>
      <c r="U11" s="34"/>
      <c r="V11" s="33"/>
      <c r="W11" s="33"/>
      <c r="X11" s="33"/>
      <c r="Y11" s="34"/>
      <c r="Z11" s="33"/>
      <c r="AA11" s="33"/>
      <c r="AB11" s="33"/>
      <c r="AC11" s="34"/>
      <c r="AD11" s="33"/>
      <c r="AE11" s="33"/>
      <c r="AF11" s="33"/>
      <c r="AG11" s="34"/>
      <c r="AH11" s="33"/>
      <c r="AI11" s="33"/>
      <c r="AJ11" s="33"/>
      <c r="AK11" s="34"/>
      <c r="AL11" s="33"/>
      <c r="AM11" s="33"/>
      <c r="AN11" s="33"/>
      <c r="AO11" s="34"/>
      <c r="AP11" s="33"/>
      <c r="AQ11" s="33"/>
      <c r="AR11" s="33"/>
      <c r="AS11" s="35"/>
      <c r="AT11" s="34"/>
    </row>
    <row r="12" spans="1:158" ht="20.25" x14ac:dyDescent="0.2">
      <c r="A12" s="31" t="s">
        <v>16</v>
      </c>
      <c r="B12" s="85">
        <f>F12+J12</f>
        <v>12152</v>
      </c>
      <c r="C12" s="85">
        <f t="shared" si="0"/>
        <v>10840</v>
      </c>
      <c r="D12" s="85">
        <f t="shared" si="0"/>
        <v>11323.91524</v>
      </c>
      <c r="E12" s="32">
        <f t="shared" si="1"/>
        <v>104.46416273062731</v>
      </c>
      <c r="F12" s="88">
        <v>12152</v>
      </c>
      <c r="G12" s="88">
        <v>10840</v>
      </c>
      <c r="H12" s="88">
        <v>11323.91524</v>
      </c>
      <c r="I12" s="32">
        <f t="shared" si="2"/>
        <v>104.46416273062731</v>
      </c>
      <c r="J12" s="85"/>
      <c r="K12" s="85"/>
      <c r="L12" s="85"/>
      <c r="M12" s="115"/>
      <c r="N12" s="33"/>
      <c r="O12" s="33"/>
      <c r="P12" s="33"/>
      <c r="Q12" s="34"/>
      <c r="R12" s="33"/>
      <c r="S12" s="33"/>
      <c r="T12" s="33"/>
      <c r="U12" s="34"/>
      <c r="V12" s="33"/>
      <c r="W12" s="33"/>
      <c r="X12" s="33"/>
      <c r="Y12" s="34"/>
      <c r="Z12" s="33"/>
      <c r="AA12" s="33"/>
      <c r="AB12" s="33"/>
      <c r="AC12" s="34"/>
      <c r="AD12" s="33"/>
      <c r="AE12" s="33"/>
      <c r="AF12" s="33"/>
      <c r="AG12" s="34"/>
      <c r="AH12" s="33"/>
      <c r="AI12" s="33"/>
      <c r="AJ12" s="33"/>
      <c r="AK12" s="34"/>
      <c r="AL12" s="33"/>
      <c r="AM12" s="33"/>
      <c r="AN12" s="33"/>
      <c r="AO12" s="34"/>
      <c r="AP12" s="33"/>
      <c r="AQ12" s="33"/>
      <c r="AR12" s="33"/>
      <c r="AS12" s="35"/>
      <c r="AT12" s="34"/>
    </row>
    <row r="13" spans="1:158" ht="31.5" x14ac:dyDescent="0.2">
      <c r="A13" s="31" t="s">
        <v>17</v>
      </c>
      <c r="B13" s="85">
        <f t="shared" si="0"/>
        <v>0</v>
      </c>
      <c r="C13" s="85">
        <f t="shared" si="0"/>
        <v>0</v>
      </c>
      <c r="D13" s="85">
        <f t="shared" si="0"/>
        <v>4.2357199999999997</v>
      </c>
      <c r="E13" s="32" t="e">
        <f t="shared" si="1"/>
        <v>#DIV/0!</v>
      </c>
      <c r="F13" s="88">
        <v>0</v>
      </c>
      <c r="G13" s="88"/>
      <c r="H13" s="88">
        <v>4.2357199999999997</v>
      </c>
      <c r="I13" s="32" t="e">
        <f t="shared" si="2"/>
        <v>#DIV/0!</v>
      </c>
      <c r="J13" s="85"/>
      <c r="K13" s="85"/>
      <c r="L13" s="85"/>
      <c r="M13" s="115"/>
      <c r="N13" s="33"/>
      <c r="O13" s="33"/>
      <c r="P13" s="33"/>
      <c r="Q13" s="34"/>
      <c r="R13" s="33"/>
      <c r="S13" s="33"/>
      <c r="T13" s="33"/>
      <c r="U13" s="34"/>
      <c r="V13" s="33"/>
      <c r="W13" s="33"/>
      <c r="X13" s="33"/>
      <c r="Y13" s="34"/>
      <c r="Z13" s="33"/>
      <c r="AA13" s="33"/>
      <c r="AB13" s="33"/>
      <c r="AC13" s="34"/>
      <c r="AD13" s="33"/>
      <c r="AE13" s="33"/>
      <c r="AF13" s="33"/>
      <c r="AG13" s="34"/>
      <c r="AH13" s="33"/>
      <c r="AI13" s="33"/>
      <c r="AJ13" s="33"/>
      <c r="AK13" s="34"/>
      <c r="AL13" s="33"/>
      <c r="AM13" s="33"/>
      <c r="AN13" s="33"/>
      <c r="AO13" s="34"/>
      <c r="AP13" s="33"/>
      <c r="AQ13" s="33"/>
      <c r="AR13" s="33"/>
      <c r="AS13" s="35"/>
      <c r="AT13" s="34"/>
    </row>
    <row r="14" spans="1:158" ht="20.25" x14ac:dyDescent="0.2">
      <c r="A14" s="31" t="s">
        <v>18</v>
      </c>
      <c r="B14" s="85">
        <f t="shared" si="0"/>
        <v>214.28399999999999</v>
      </c>
      <c r="C14" s="85">
        <f t="shared" si="0"/>
        <v>202.054</v>
      </c>
      <c r="D14" s="85">
        <f t="shared" si="0"/>
        <v>308.57263</v>
      </c>
      <c r="E14" s="32">
        <f t="shared" si="1"/>
        <v>152.71790214497113</v>
      </c>
      <c r="F14" s="88">
        <v>107.142</v>
      </c>
      <c r="G14" s="88">
        <v>101.027</v>
      </c>
      <c r="H14" s="88">
        <v>154.28631999999999</v>
      </c>
      <c r="I14" s="32">
        <f t="shared" si="2"/>
        <v>152.71790709414316</v>
      </c>
      <c r="J14" s="85">
        <v>107.142</v>
      </c>
      <c r="K14" s="85">
        <v>101.027</v>
      </c>
      <c r="L14" s="85">
        <v>154.28630999999999</v>
      </c>
      <c r="M14" s="115">
        <f t="shared" si="3"/>
        <v>152.71789719579914</v>
      </c>
      <c r="N14" s="33">
        <v>1.5</v>
      </c>
      <c r="O14" s="33">
        <v>1.5</v>
      </c>
      <c r="P14" s="33">
        <v>1.5369999999999999</v>
      </c>
      <c r="Q14" s="34"/>
      <c r="R14" s="33">
        <v>1.5</v>
      </c>
      <c r="S14" s="33">
        <v>1.5</v>
      </c>
      <c r="T14" s="33">
        <v>1.54</v>
      </c>
      <c r="U14" s="34"/>
      <c r="V14" s="33"/>
      <c r="W14" s="33"/>
      <c r="X14" s="33"/>
      <c r="Y14" s="34"/>
      <c r="Z14" s="33">
        <v>9</v>
      </c>
      <c r="AA14" s="33">
        <v>9</v>
      </c>
      <c r="AB14" s="33">
        <v>9.0649999999999995</v>
      </c>
      <c r="AC14" s="34"/>
      <c r="AD14" s="33"/>
      <c r="AE14" s="33"/>
      <c r="AF14" s="33"/>
      <c r="AG14" s="34"/>
      <c r="AH14" s="33"/>
      <c r="AI14" s="33"/>
      <c r="AJ14" s="33"/>
      <c r="AK14" s="34"/>
      <c r="AL14" s="33"/>
      <c r="AM14" s="33"/>
      <c r="AN14" s="33"/>
      <c r="AO14" s="34"/>
      <c r="AP14" s="33"/>
      <c r="AQ14" s="33"/>
      <c r="AR14" s="33"/>
      <c r="AS14" s="35"/>
      <c r="AT14" s="34"/>
    </row>
    <row r="15" spans="1:158" ht="20.25" x14ac:dyDescent="0.2">
      <c r="A15" s="31" t="s">
        <v>19</v>
      </c>
      <c r="B15" s="85">
        <f>F15+J15</f>
        <v>4738.3999999999996</v>
      </c>
      <c r="C15" s="85">
        <f t="shared" si="0"/>
        <v>3002</v>
      </c>
      <c r="D15" s="85">
        <f t="shared" si="0"/>
        <v>3003.0175899999999</v>
      </c>
      <c r="E15" s="32">
        <f t="shared" si="1"/>
        <v>100.03389706862092</v>
      </c>
      <c r="F15" s="88">
        <v>4738.3999999999996</v>
      </c>
      <c r="G15" s="88">
        <v>3002</v>
      </c>
      <c r="H15" s="88">
        <v>3003.0175899999999</v>
      </c>
      <c r="I15" s="32">
        <f t="shared" si="2"/>
        <v>100.03389706862092</v>
      </c>
      <c r="J15" s="85"/>
      <c r="K15" s="85"/>
      <c r="L15" s="85"/>
      <c r="M15" s="115"/>
      <c r="N15" s="33"/>
      <c r="O15" s="33"/>
      <c r="P15" s="33"/>
      <c r="Q15" s="34"/>
      <c r="R15" s="33"/>
      <c r="S15" s="33"/>
      <c r="T15" s="33"/>
      <c r="U15" s="34"/>
      <c r="V15" s="33"/>
      <c r="W15" s="33"/>
      <c r="X15" s="33"/>
      <c r="Y15" s="34"/>
      <c r="Z15" s="33"/>
      <c r="AA15" s="33"/>
      <c r="AB15" s="33"/>
      <c r="AC15" s="34"/>
      <c r="AD15" s="33"/>
      <c r="AE15" s="33"/>
      <c r="AF15" s="33"/>
      <c r="AG15" s="34"/>
      <c r="AH15" s="33"/>
      <c r="AI15" s="33"/>
      <c r="AJ15" s="33"/>
      <c r="AK15" s="34"/>
      <c r="AL15" s="33"/>
      <c r="AM15" s="33"/>
      <c r="AN15" s="33"/>
      <c r="AO15" s="34"/>
      <c r="AP15" s="33"/>
      <c r="AQ15" s="33"/>
      <c r="AR15" s="33"/>
      <c r="AS15" s="35"/>
      <c r="AT15" s="34"/>
    </row>
    <row r="16" spans="1:158" ht="20.25" x14ac:dyDescent="0.2">
      <c r="A16" s="31" t="s">
        <v>20</v>
      </c>
      <c r="B16" s="85">
        <f t="shared" si="0"/>
        <v>4793.7</v>
      </c>
      <c r="C16" s="85">
        <f t="shared" si="0"/>
        <v>644.85599999999999</v>
      </c>
      <c r="D16" s="85">
        <f t="shared" si="0"/>
        <v>1465.23414</v>
      </c>
      <c r="E16" s="32">
        <f t="shared" si="1"/>
        <v>227.21881164166885</v>
      </c>
      <c r="F16" s="88"/>
      <c r="G16" s="88"/>
      <c r="H16" s="88"/>
      <c r="I16" s="32"/>
      <c r="J16" s="85">
        <v>4793.7</v>
      </c>
      <c r="K16" s="85">
        <v>644.85599999999999</v>
      </c>
      <c r="L16" s="85">
        <v>1465.23414</v>
      </c>
      <c r="M16" s="115">
        <f t="shared" si="3"/>
        <v>227.21881164166885</v>
      </c>
      <c r="N16" s="33">
        <v>42</v>
      </c>
      <c r="O16" s="33">
        <v>42</v>
      </c>
      <c r="P16" s="33">
        <v>43.392000000000003</v>
      </c>
      <c r="Q16" s="34">
        <f>P16/O16*100</f>
        <v>103.31428571428572</v>
      </c>
      <c r="R16" s="33">
        <v>500</v>
      </c>
      <c r="S16" s="33">
        <v>500</v>
      </c>
      <c r="T16" s="33">
        <v>534.48099999999999</v>
      </c>
      <c r="U16" s="34">
        <f>T16/S16*100</f>
        <v>106.89619999999999</v>
      </c>
      <c r="V16" s="33">
        <v>27.8</v>
      </c>
      <c r="W16" s="33">
        <v>27.8</v>
      </c>
      <c r="X16" s="33">
        <v>28.183</v>
      </c>
      <c r="Y16" s="34">
        <f>X16/W16*100</f>
        <v>101.37769784172662</v>
      </c>
      <c r="Z16" s="33">
        <v>24</v>
      </c>
      <c r="AA16" s="33">
        <v>24</v>
      </c>
      <c r="AB16" s="33">
        <v>20.751000000000001</v>
      </c>
      <c r="AC16" s="34">
        <f>AB16/AA16*100</f>
        <v>86.462500000000006</v>
      </c>
      <c r="AD16" s="33">
        <v>20</v>
      </c>
      <c r="AE16" s="33">
        <v>20</v>
      </c>
      <c r="AF16" s="33">
        <v>21.673999999999999</v>
      </c>
      <c r="AG16" s="34"/>
      <c r="AH16" s="33">
        <v>42</v>
      </c>
      <c r="AI16" s="33">
        <v>42</v>
      </c>
      <c r="AJ16" s="33">
        <v>39.472999999999999</v>
      </c>
      <c r="AK16" s="34">
        <f>AJ16/AI16*100</f>
        <v>93.983333333333334</v>
      </c>
      <c r="AL16" s="33">
        <v>27</v>
      </c>
      <c r="AM16" s="33">
        <v>27</v>
      </c>
      <c r="AN16" s="33">
        <v>29.192</v>
      </c>
      <c r="AO16" s="34"/>
      <c r="AP16" s="33">
        <v>40</v>
      </c>
      <c r="AQ16" s="33">
        <v>40</v>
      </c>
      <c r="AR16" s="33">
        <v>41.298000000000002</v>
      </c>
      <c r="AS16" s="35"/>
      <c r="AT16" s="34">
        <f>AR16/AQ16*100</f>
        <v>103.245</v>
      </c>
    </row>
    <row r="17" spans="1:46" ht="20.25" x14ac:dyDescent="0.2">
      <c r="A17" s="31" t="s">
        <v>21</v>
      </c>
      <c r="B17" s="85">
        <f t="shared" si="0"/>
        <v>15708.1</v>
      </c>
      <c r="C17" s="85">
        <f t="shared" si="0"/>
        <v>5500.59</v>
      </c>
      <c r="D17" s="85">
        <f t="shared" si="0"/>
        <v>4033.5951799999998</v>
      </c>
      <c r="E17" s="32">
        <f t="shared" si="1"/>
        <v>73.330227848285361</v>
      </c>
      <c r="F17" s="88"/>
      <c r="G17" s="88"/>
      <c r="H17" s="88"/>
      <c r="I17" s="32"/>
      <c r="J17" s="85">
        <v>15708.1</v>
      </c>
      <c r="K17" s="85">
        <v>5500.59</v>
      </c>
      <c r="L17" s="85">
        <v>4033.5951799999998</v>
      </c>
      <c r="M17" s="115">
        <f t="shared" si="3"/>
        <v>73.330227848285361</v>
      </c>
      <c r="N17" s="33">
        <v>892</v>
      </c>
      <c r="O17" s="33">
        <v>892</v>
      </c>
      <c r="P17" s="33">
        <v>964.34299999999996</v>
      </c>
      <c r="Q17" s="34">
        <f>P17/O17*100</f>
        <v>108.11020179372197</v>
      </c>
      <c r="R17" s="33">
        <v>1250</v>
      </c>
      <c r="S17" s="33">
        <v>1250</v>
      </c>
      <c r="T17" s="33">
        <v>1349.0129999999999</v>
      </c>
      <c r="U17" s="34">
        <f>T17/S17*100</f>
        <v>107.92104</v>
      </c>
      <c r="V17" s="33">
        <v>783.22699999999998</v>
      </c>
      <c r="W17" s="33">
        <v>783.2</v>
      </c>
      <c r="X17" s="33">
        <v>891.79100000000005</v>
      </c>
      <c r="Y17" s="34">
        <f>X17/W17*100</f>
        <v>113.86504085801839</v>
      </c>
      <c r="Z17" s="33">
        <v>819.1</v>
      </c>
      <c r="AA17" s="33">
        <v>819.1</v>
      </c>
      <c r="AB17" s="33">
        <v>888.48599999999999</v>
      </c>
      <c r="AC17" s="34">
        <f>AB17/AA17*100</f>
        <v>108.47100476132341</v>
      </c>
      <c r="AD17" s="33">
        <v>347.2</v>
      </c>
      <c r="AE17" s="33">
        <v>347.2</v>
      </c>
      <c r="AF17" s="33">
        <v>474.98899999999998</v>
      </c>
      <c r="AG17" s="34">
        <f>AF17/AE17*100</f>
        <v>136.80558755760367</v>
      </c>
      <c r="AH17" s="33">
        <v>846.6</v>
      </c>
      <c r="AI17" s="33">
        <v>846.6</v>
      </c>
      <c r="AJ17" s="33">
        <v>567.30700000000002</v>
      </c>
      <c r="AK17" s="34">
        <f>AJ17/AI17*100</f>
        <v>67.010040160642575</v>
      </c>
      <c r="AL17" s="33">
        <v>206</v>
      </c>
      <c r="AM17" s="33">
        <v>206</v>
      </c>
      <c r="AN17" s="33">
        <v>212.46</v>
      </c>
      <c r="AO17" s="34">
        <f>AN17/AM17*100</f>
        <v>103.1359223300971</v>
      </c>
      <c r="AP17" s="33">
        <v>671</v>
      </c>
      <c r="AQ17" s="33">
        <v>671</v>
      </c>
      <c r="AR17" s="33">
        <v>676.346</v>
      </c>
      <c r="AS17" s="35">
        <f>AR17/AQ17*100</f>
        <v>100.79672131147541</v>
      </c>
      <c r="AT17" s="34">
        <f>AR17/AQ17*100</f>
        <v>100.79672131147541</v>
      </c>
    </row>
    <row r="18" spans="1:46" ht="31.5" x14ac:dyDescent="0.2">
      <c r="A18" s="31" t="s">
        <v>96</v>
      </c>
      <c r="B18" s="85"/>
      <c r="C18" s="85"/>
      <c r="D18" s="85"/>
      <c r="E18" s="32"/>
      <c r="F18" s="88"/>
      <c r="G18" s="88"/>
      <c r="H18" s="88"/>
      <c r="I18" s="32"/>
      <c r="J18" s="85"/>
      <c r="K18" s="85"/>
      <c r="L18" s="85"/>
      <c r="M18" s="115"/>
      <c r="N18" s="33"/>
      <c r="O18" s="33"/>
      <c r="P18" s="33"/>
      <c r="Q18" s="34"/>
      <c r="R18" s="33"/>
      <c r="S18" s="33"/>
      <c r="T18" s="33"/>
      <c r="U18" s="34"/>
      <c r="V18" s="33"/>
      <c r="W18" s="33"/>
      <c r="X18" s="33"/>
      <c r="Y18" s="34"/>
      <c r="Z18" s="33"/>
      <c r="AA18" s="33"/>
      <c r="AB18" s="33"/>
      <c r="AC18" s="34"/>
      <c r="AD18" s="33"/>
      <c r="AE18" s="33"/>
      <c r="AF18" s="33"/>
      <c r="AG18" s="34"/>
      <c r="AH18" s="33"/>
      <c r="AI18" s="33"/>
      <c r="AJ18" s="33"/>
      <c r="AK18" s="34"/>
      <c r="AL18" s="33"/>
      <c r="AM18" s="33"/>
      <c r="AN18" s="33"/>
      <c r="AO18" s="34"/>
      <c r="AP18" s="33"/>
      <c r="AQ18" s="33"/>
      <c r="AR18" s="33"/>
      <c r="AS18" s="35"/>
      <c r="AT18" s="34"/>
    </row>
    <row r="19" spans="1:46" ht="20.25" x14ac:dyDescent="0.2">
      <c r="A19" s="31" t="s">
        <v>22</v>
      </c>
      <c r="B19" s="85">
        <f t="shared" si="0"/>
        <v>2037.2</v>
      </c>
      <c r="C19" s="85">
        <f t="shared" si="0"/>
        <v>1939</v>
      </c>
      <c r="D19" s="85">
        <f t="shared" si="0"/>
        <v>1962.91912</v>
      </c>
      <c r="E19" s="32">
        <f t="shared" si="1"/>
        <v>101.2335801959773</v>
      </c>
      <c r="F19" s="89">
        <v>2037.2</v>
      </c>
      <c r="G19" s="89">
        <v>1939</v>
      </c>
      <c r="H19" s="88">
        <v>1962.91912</v>
      </c>
      <c r="I19" s="32">
        <f t="shared" si="2"/>
        <v>101.2335801959773</v>
      </c>
      <c r="J19" s="85"/>
      <c r="K19" s="85"/>
      <c r="L19" s="85"/>
      <c r="M19" s="115"/>
      <c r="N19" s="33"/>
      <c r="O19" s="33"/>
      <c r="P19" s="33"/>
      <c r="Q19" s="34"/>
      <c r="R19" s="33">
        <v>17.600000000000001</v>
      </c>
      <c r="S19" s="33">
        <v>17.600000000000001</v>
      </c>
      <c r="T19" s="33">
        <v>17.600000000000001</v>
      </c>
      <c r="U19" s="34">
        <f>T19/S19*100</f>
        <v>100</v>
      </c>
      <c r="V19" s="33"/>
      <c r="W19" s="33"/>
      <c r="X19" s="33"/>
      <c r="Y19" s="34"/>
      <c r="Z19" s="33"/>
      <c r="AA19" s="33"/>
      <c r="AB19" s="33"/>
      <c r="AC19" s="34"/>
      <c r="AD19" s="33"/>
      <c r="AE19" s="33"/>
      <c r="AF19" s="33"/>
      <c r="AG19" s="34"/>
      <c r="AH19" s="33"/>
      <c r="AI19" s="33"/>
      <c r="AJ19" s="33"/>
      <c r="AK19" s="34"/>
      <c r="AL19" s="33"/>
      <c r="AM19" s="33"/>
      <c r="AN19" s="33"/>
      <c r="AO19" s="34"/>
      <c r="AP19" s="33"/>
      <c r="AQ19" s="33"/>
      <c r="AR19" s="33"/>
      <c r="AS19" s="35"/>
      <c r="AT19" s="34"/>
    </row>
    <row r="20" spans="1:46" ht="47.25" x14ac:dyDescent="0.2">
      <c r="A20" s="31" t="s">
        <v>23</v>
      </c>
      <c r="B20" s="85">
        <f t="shared" si="0"/>
        <v>0</v>
      </c>
      <c r="C20" s="85">
        <f t="shared" si="0"/>
        <v>0</v>
      </c>
      <c r="D20" s="85">
        <f t="shared" si="0"/>
        <v>-9.5890000000000003E-2</v>
      </c>
      <c r="E20" s="32"/>
      <c r="F20" s="89"/>
      <c r="G20" s="89"/>
      <c r="H20" s="88"/>
      <c r="I20" s="32"/>
      <c r="J20" s="85"/>
      <c r="K20" s="85"/>
      <c r="L20" s="85">
        <v>-9.5890000000000003E-2</v>
      </c>
      <c r="M20" s="115"/>
      <c r="N20" s="33"/>
      <c r="O20" s="33"/>
      <c r="P20" s="33"/>
      <c r="Q20" s="34"/>
      <c r="R20" s="33"/>
      <c r="S20" s="33"/>
      <c r="T20" s="33"/>
      <c r="U20" s="34"/>
      <c r="V20" s="33"/>
      <c r="W20" s="33"/>
      <c r="X20" s="33"/>
      <c r="Y20" s="34"/>
      <c r="Z20" s="33"/>
      <c r="AA20" s="33"/>
      <c r="AB20" s="33"/>
      <c r="AC20" s="34"/>
      <c r="AD20" s="33"/>
      <c r="AE20" s="33"/>
      <c r="AF20" s="33"/>
      <c r="AG20" s="34"/>
      <c r="AH20" s="33"/>
      <c r="AI20" s="33"/>
      <c r="AJ20" s="33"/>
      <c r="AK20" s="34"/>
      <c r="AL20" s="33"/>
      <c r="AM20" s="33"/>
      <c r="AN20" s="33"/>
      <c r="AO20" s="34"/>
      <c r="AP20" s="33"/>
      <c r="AQ20" s="33"/>
      <c r="AR20" s="33"/>
      <c r="AS20" s="35"/>
      <c r="AT20" s="34"/>
    </row>
    <row r="21" spans="1:46" ht="20.25" x14ac:dyDescent="0.2">
      <c r="A21" s="28" t="s">
        <v>24</v>
      </c>
      <c r="B21" s="86">
        <f>B22+B28+B27+B29+B30+B31+B33+B32+B34</f>
        <v>36002.345970000002</v>
      </c>
      <c r="C21" s="86">
        <f>C22+C28+C27+C29+C30+C31+C33+C32+C34</f>
        <v>20402.597309999997</v>
      </c>
      <c r="D21" s="86">
        <f>D22+D28+D27+D29+D30+D31+D33+D32+D34</f>
        <v>24300.105749999999</v>
      </c>
      <c r="E21" s="29">
        <f t="shared" si="1"/>
        <v>119.10300135213521</v>
      </c>
      <c r="F21" s="86">
        <f>F22+F27+F28+F29+F30+F31+F32+F33+F34</f>
        <v>31782.419000000002</v>
      </c>
      <c r="G21" s="86">
        <f t="shared" ref="G21:H21" si="5">G22+G27+G28+G29+G30+G31+G32+G33+G34</f>
        <v>16496.889000000003</v>
      </c>
      <c r="H21" s="86">
        <f t="shared" si="5"/>
        <v>19761.547549999999</v>
      </c>
      <c r="I21" s="29">
        <f t="shared" si="2"/>
        <v>119.78954062187117</v>
      </c>
      <c r="J21" s="86">
        <f>J22+J27+J28+J29+J30+J31+J32+J33+J34</f>
        <v>4219.9269700000004</v>
      </c>
      <c r="K21" s="86">
        <f>K22+K27+K28+K29+K30+K31+K32+K33+K34</f>
        <v>3905.70831</v>
      </c>
      <c r="L21" s="86">
        <f>L22+L27+L28+L29+L30+L31+L32+L33+L34</f>
        <v>4538.5582000000004</v>
      </c>
      <c r="M21" s="30">
        <f t="shared" si="3"/>
        <v>116.20320412509248</v>
      </c>
      <c r="N21" s="33"/>
      <c r="O21" s="33"/>
      <c r="P21" s="33"/>
      <c r="Q21" s="34"/>
      <c r="R21" s="33"/>
      <c r="S21" s="33"/>
      <c r="T21" s="33"/>
      <c r="U21" s="34"/>
      <c r="V21" s="33"/>
      <c r="W21" s="33"/>
      <c r="X21" s="33"/>
      <c r="Y21" s="34"/>
      <c r="Z21" s="33"/>
      <c r="AA21" s="33"/>
      <c r="AB21" s="33"/>
      <c r="AC21" s="34"/>
      <c r="AD21" s="33"/>
      <c r="AE21" s="33"/>
      <c r="AF21" s="33"/>
      <c r="AG21" s="34"/>
      <c r="AH21" s="33"/>
      <c r="AI21" s="33"/>
      <c r="AJ21" s="33"/>
      <c r="AK21" s="34"/>
      <c r="AL21" s="33"/>
      <c r="AM21" s="33"/>
      <c r="AN21" s="33"/>
      <c r="AO21" s="34"/>
      <c r="AP21" s="33"/>
      <c r="AQ21" s="33"/>
      <c r="AR21" s="33"/>
      <c r="AS21" s="35"/>
      <c r="AT21" s="34"/>
    </row>
    <row r="22" spans="1:46" ht="47.25" x14ac:dyDescent="0.2">
      <c r="A22" s="31" t="s">
        <v>25</v>
      </c>
      <c r="B22" s="85">
        <f>B23+B24+B25+B26</f>
        <v>5525.82</v>
      </c>
      <c r="C22" s="85">
        <f>C23+C24+C25+C26</f>
        <v>4636.8452499999994</v>
      </c>
      <c r="D22" s="85">
        <f>D23+D24+D25+D26</f>
        <v>4603.4695000000002</v>
      </c>
      <c r="E22" s="32">
        <f t="shared" si="1"/>
        <v>99.280205652754987</v>
      </c>
      <c r="F22" s="89">
        <f>F23+F24+F25+F26</f>
        <v>4692.125</v>
      </c>
      <c r="G22" s="89">
        <f>G23+G24+G25+G26</f>
        <v>4034.1190000000001</v>
      </c>
      <c r="H22" s="89">
        <f>H23+H24+H25+H26</f>
        <v>3994.1133399999999</v>
      </c>
      <c r="I22" s="32">
        <f t="shared" si="2"/>
        <v>99.008317305463706</v>
      </c>
      <c r="J22" s="89">
        <f>J23+J24+J25+J26</f>
        <v>833.69500000000005</v>
      </c>
      <c r="K22" s="89">
        <f>K23+K24+K25+K26</f>
        <v>602.72624999999994</v>
      </c>
      <c r="L22" s="89">
        <f>L23+L24+L25+L26</f>
        <v>609.35616000000005</v>
      </c>
      <c r="M22" s="115">
        <f t="shared" si="3"/>
        <v>101.099986934367</v>
      </c>
      <c r="N22" s="36" t="e">
        <f>N23+N24+N25+N26+#REF!</f>
        <v>#REF!</v>
      </c>
      <c r="O22" s="36" t="e">
        <f>O23+O24+O25+O26+#REF!</f>
        <v>#REF!</v>
      </c>
      <c r="P22" s="36" t="e">
        <f>P23+P24+P25+P26+#REF!</f>
        <v>#REF!</v>
      </c>
      <c r="Q22" s="37" t="e">
        <f>P22/O22*100</f>
        <v>#REF!</v>
      </c>
      <c r="R22" s="36" t="e">
        <f>R23+R24+R25+R26+#REF!</f>
        <v>#REF!</v>
      </c>
      <c r="S22" s="36" t="e">
        <f>S23+S24+S25+S26+#REF!</f>
        <v>#REF!</v>
      </c>
      <c r="T22" s="36" t="e">
        <f>T23+T24+T25+T26+#REF!</f>
        <v>#REF!</v>
      </c>
      <c r="U22" s="38" t="e">
        <f>T22/S22*100</f>
        <v>#REF!</v>
      </c>
      <c r="V22" s="36" t="e">
        <f>V23+V24+V25+V26+#REF!</f>
        <v>#REF!</v>
      </c>
      <c r="W22" s="36" t="e">
        <f>W23+W24+W25+W26+#REF!</f>
        <v>#REF!</v>
      </c>
      <c r="X22" s="36" t="e">
        <f>X23+X24+X25+X26+#REF!</f>
        <v>#REF!</v>
      </c>
      <c r="Y22" s="38" t="e">
        <f>X22/W22*100</f>
        <v>#REF!</v>
      </c>
      <c r="Z22" s="36" t="e">
        <f>Z23+Z24+Z25+Z26+#REF!</f>
        <v>#REF!</v>
      </c>
      <c r="AA22" s="36" t="e">
        <f>AA23+AA24+AA25+AA26+#REF!</f>
        <v>#REF!</v>
      </c>
      <c r="AB22" s="36" t="e">
        <f>AB23+AB24+AB25+AB26+#REF!</f>
        <v>#REF!</v>
      </c>
      <c r="AC22" s="38" t="e">
        <f>AB22/AA22*100</f>
        <v>#REF!</v>
      </c>
      <c r="AD22" s="36" t="e">
        <f>AD23+AD24+AD25+AD26+#REF!</f>
        <v>#REF!</v>
      </c>
      <c r="AE22" s="36" t="e">
        <f>AE23+AE24+AE25+AE26+#REF!</f>
        <v>#REF!</v>
      </c>
      <c r="AF22" s="36" t="e">
        <f>AF23+AF24+AF25+AF26+#REF!</f>
        <v>#REF!</v>
      </c>
      <c r="AG22" s="38" t="e">
        <f>AF22/AE22*100</f>
        <v>#REF!</v>
      </c>
      <c r="AH22" s="36" t="e">
        <f>AH23+AH24+AH25+AH26+#REF!</f>
        <v>#REF!</v>
      </c>
      <c r="AI22" s="36" t="e">
        <f>AI23+AI24+AI25+AI26+#REF!</f>
        <v>#REF!</v>
      </c>
      <c r="AJ22" s="36" t="e">
        <f>AJ23+AJ24+AJ25+AJ26+#REF!</f>
        <v>#REF!</v>
      </c>
      <c r="AK22" s="38" t="e">
        <f>AJ22/AI22*100</f>
        <v>#REF!</v>
      </c>
      <c r="AL22" s="36" t="e">
        <f>AL23+AL24+AL25+AL26+#REF!</f>
        <v>#REF!</v>
      </c>
      <c r="AM22" s="36" t="e">
        <f>AM23+AM24+AM25+AM26+#REF!</f>
        <v>#REF!</v>
      </c>
      <c r="AN22" s="36" t="e">
        <f>AN23+AN24+AN25+AN26+#REF!</f>
        <v>#REF!</v>
      </c>
      <c r="AO22" s="37" t="e">
        <f>AN22/AM22*100</f>
        <v>#REF!</v>
      </c>
      <c r="AP22" s="36" t="e">
        <f>AP23+AP24+AP25+AP26+#REF!</f>
        <v>#REF!</v>
      </c>
      <c r="AQ22" s="36" t="e">
        <f>AQ23+AQ24+AQ25+AQ26+#REF!</f>
        <v>#REF!</v>
      </c>
      <c r="AR22" s="36" t="e">
        <f>AR23+AR24+AR25+AR26+#REF!</f>
        <v>#REF!</v>
      </c>
      <c r="AS22" s="39" t="e">
        <f>AR22/AQ22*100</f>
        <v>#REF!</v>
      </c>
      <c r="AT22" s="34" t="e">
        <f>AR22/AQ22*100</f>
        <v>#REF!</v>
      </c>
    </row>
    <row r="23" spans="1:46" ht="20.25" x14ac:dyDescent="0.2">
      <c r="A23" s="40" t="s">
        <v>26</v>
      </c>
      <c r="B23" s="85">
        <f>F23+J23</f>
        <v>4471.3999999999996</v>
      </c>
      <c r="C23" s="85">
        <f t="shared" ref="B23:D36" si="6">G23+K23</f>
        <v>3764.05125</v>
      </c>
      <c r="D23" s="85">
        <f t="shared" si="0"/>
        <v>3877.8017399999999</v>
      </c>
      <c r="E23" s="32">
        <f t="shared" si="1"/>
        <v>103.02202288026763</v>
      </c>
      <c r="F23" s="90">
        <f>4279.9+14.1</f>
        <v>4294</v>
      </c>
      <c r="G23" s="90">
        <f>3672+3.525</f>
        <v>3675.5250000000001</v>
      </c>
      <c r="H23" s="91">
        <f>3700.04252+0.22197</f>
        <v>3700.26449</v>
      </c>
      <c r="I23" s="32">
        <f t="shared" si="2"/>
        <v>100.67308724603967</v>
      </c>
      <c r="J23" s="85">
        <v>177.4</v>
      </c>
      <c r="K23" s="85">
        <v>88.526250000000005</v>
      </c>
      <c r="L23" s="85">
        <v>177.53725</v>
      </c>
      <c r="M23" s="115">
        <f t="shared" si="3"/>
        <v>200.54757769588116</v>
      </c>
      <c r="N23" s="41">
        <v>102.5</v>
      </c>
      <c r="O23" s="41">
        <v>102.5</v>
      </c>
      <c r="P23" s="41">
        <v>74.236999999999995</v>
      </c>
      <c r="Q23" s="34">
        <f>P23/O23*100</f>
        <v>72.42634146341463</v>
      </c>
      <c r="R23" s="41">
        <v>202.5</v>
      </c>
      <c r="S23" s="41">
        <v>202.5</v>
      </c>
      <c r="T23" s="41">
        <v>230.352</v>
      </c>
      <c r="U23" s="42">
        <v>39.57</v>
      </c>
      <c r="V23" s="41">
        <v>87</v>
      </c>
      <c r="W23" s="41">
        <v>87</v>
      </c>
      <c r="X23" s="41">
        <v>140.09299999999999</v>
      </c>
      <c r="Y23" s="42">
        <v>24.472999999999999</v>
      </c>
      <c r="Z23" s="41">
        <v>63</v>
      </c>
      <c r="AA23" s="41">
        <v>63</v>
      </c>
      <c r="AB23" s="41">
        <v>82.944999999999993</v>
      </c>
      <c r="AC23" s="42">
        <v>24.472999999999999</v>
      </c>
      <c r="AD23" s="41">
        <v>96</v>
      </c>
      <c r="AE23" s="41">
        <v>96</v>
      </c>
      <c r="AF23" s="41">
        <v>183.31700000000001</v>
      </c>
      <c r="AG23" s="42">
        <v>24.472999999999999</v>
      </c>
      <c r="AH23" s="41">
        <v>87.5</v>
      </c>
      <c r="AI23" s="41">
        <v>87.5</v>
      </c>
      <c r="AJ23" s="41">
        <v>117.261</v>
      </c>
      <c r="AK23" s="42">
        <f>AJ23/AI23*100</f>
        <v>134.01257142857142</v>
      </c>
      <c r="AL23" s="43">
        <v>45.5</v>
      </c>
      <c r="AM23" s="43">
        <v>45.5</v>
      </c>
      <c r="AN23" s="43">
        <v>5.992</v>
      </c>
      <c r="AO23" s="44">
        <f>AN23/AM23*100</f>
        <v>13.169230769230769</v>
      </c>
      <c r="AP23" s="43">
        <v>172</v>
      </c>
      <c r="AQ23" s="43">
        <v>172</v>
      </c>
      <c r="AR23" s="43">
        <v>197.673</v>
      </c>
      <c r="AS23" s="45"/>
      <c r="AT23" s="34">
        <f>AR23/AQ23*100</f>
        <v>114.92616279069767</v>
      </c>
    </row>
    <row r="24" spans="1:46" ht="20.25" x14ac:dyDescent="0.2">
      <c r="A24" s="40" t="s">
        <v>27</v>
      </c>
      <c r="B24" s="85">
        <f t="shared" si="6"/>
        <v>666.44900000000007</v>
      </c>
      <c r="C24" s="85">
        <f t="shared" si="6"/>
        <v>555.63499999999999</v>
      </c>
      <c r="D24" s="85">
        <f t="shared" si="0"/>
        <v>605.02584000000002</v>
      </c>
      <c r="E24" s="32">
        <f t="shared" si="1"/>
        <v>108.8890800615512</v>
      </c>
      <c r="F24" s="90">
        <v>298.125</v>
      </c>
      <c r="G24" s="90">
        <v>258.59399999999999</v>
      </c>
      <c r="H24" s="90">
        <v>271.02674999999999</v>
      </c>
      <c r="I24" s="32">
        <f t="shared" si="2"/>
        <v>104.80782616766051</v>
      </c>
      <c r="J24" s="85">
        <v>368.32400000000001</v>
      </c>
      <c r="K24" s="85">
        <v>297.041</v>
      </c>
      <c r="L24" s="85">
        <v>333.99909000000002</v>
      </c>
      <c r="M24" s="115">
        <f t="shared" si="3"/>
        <v>112.44208375274796</v>
      </c>
      <c r="N24" s="41"/>
      <c r="O24" s="41"/>
      <c r="P24" s="41"/>
      <c r="Q24" s="34"/>
      <c r="R24" s="41">
        <v>120</v>
      </c>
      <c r="S24" s="41">
        <v>120</v>
      </c>
      <c r="T24" s="41">
        <v>125.373</v>
      </c>
      <c r="U24" s="42">
        <f>T24/S24*100</f>
        <v>104.47750000000001</v>
      </c>
      <c r="V24" s="41"/>
      <c r="W24" s="41"/>
      <c r="X24" s="41"/>
      <c r="Y24" s="42"/>
      <c r="Z24" s="41">
        <v>6</v>
      </c>
      <c r="AA24" s="41">
        <v>6</v>
      </c>
      <c r="AB24" s="41">
        <v>3.0550000000000002</v>
      </c>
      <c r="AC24" s="42"/>
      <c r="AD24" s="41"/>
      <c r="AE24" s="41"/>
      <c r="AF24" s="41"/>
      <c r="AG24" s="42"/>
      <c r="AH24" s="41">
        <v>7</v>
      </c>
      <c r="AI24" s="41">
        <v>7</v>
      </c>
      <c r="AJ24" s="41">
        <v>7.3929999999999998</v>
      </c>
      <c r="AK24" s="42">
        <f>AJ24/AI24*100</f>
        <v>105.6142857142857</v>
      </c>
      <c r="AL24" s="43">
        <v>16</v>
      </c>
      <c r="AM24" s="43">
        <v>16</v>
      </c>
      <c r="AN24" s="43">
        <v>21.045999999999999</v>
      </c>
      <c r="AO24" s="44">
        <f>AN24/AM24*100</f>
        <v>131.53749999999999</v>
      </c>
      <c r="AP24" s="43">
        <v>16</v>
      </c>
      <c r="AQ24" s="43">
        <v>16</v>
      </c>
      <c r="AR24" s="43">
        <v>16.202000000000002</v>
      </c>
      <c r="AS24" s="45"/>
      <c r="AT24" s="34">
        <f>AR24/AQ24*100</f>
        <v>101.26250000000002</v>
      </c>
    </row>
    <row r="25" spans="1:46" ht="20.25" x14ac:dyDescent="0.2">
      <c r="A25" s="40" t="s">
        <v>28</v>
      </c>
      <c r="B25" s="85">
        <f t="shared" si="6"/>
        <v>287.971</v>
      </c>
      <c r="C25" s="85">
        <f t="shared" si="6"/>
        <v>217.15899999999999</v>
      </c>
      <c r="D25" s="85">
        <f t="shared" si="0"/>
        <v>97.819820000000007</v>
      </c>
      <c r="E25" s="32">
        <f t="shared" si="1"/>
        <v>45.045252556882289</v>
      </c>
      <c r="F25" s="90"/>
      <c r="G25" s="90"/>
      <c r="H25" s="90"/>
      <c r="I25" s="32"/>
      <c r="J25" s="85">
        <v>287.971</v>
      </c>
      <c r="K25" s="85">
        <v>217.15899999999999</v>
      </c>
      <c r="L25" s="85">
        <v>97.819820000000007</v>
      </c>
      <c r="M25" s="115">
        <f t="shared" si="3"/>
        <v>45.045252556882289</v>
      </c>
      <c r="N25" s="41">
        <v>7</v>
      </c>
      <c r="O25" s="41">
        <v>7</v>
      </c>
      <c r="P25" s="41">
        <v>1.579</v>
      </c>
      <c r="Q25" s="34">
        <f>P25/O25*100</f>
        <v>22.557142857142857</v>
      </c>
      <c r="R25" s="41">
        <v>70</v>
      </c>
      <c r="S25" s="41">
        <v>70</v>
      </c>
      <c r="T25" s="41">
        <v>70.558999999999997</v>
      </c>
      <c r="U25" s="42">
        <f>T25/S25*100</f>
        <v>100.79857142857142</v>
      </c>
      <c r="V25" s="41"/>
      <c r="W25" s="41"/>
      <c r="X25" s="41"/>
      <c r="Y25" s="42"/>
      <c r="Z25" s="41"/>
      <c r="AA25" s="41"/>
      <c r="AB25" s="41"/>
      <c r="AC25" s="42"/>
      <c r="AD25" s="41">
        <v>47</v>
      </c>
      <c r="AE25" s="41">
        <v>47</v>
      </c>
      <c r="AF25" s="41">
        <v>50.283999999999999</v>
      </c>
      <c r="AG25" s="42">
        <f>AF25/AE25*100</f>
        <v>106.9872340425532</v>
      </c>
      <c r="AH25" s="41">
        <v>6.4</v>
      </c>
      <c r="AI25" s="41">
        <v>6.4</v>
      </c>
      <c r="AJ25" s="41">
        <v>6.056</v>
      </c>
      <c r="AK25" s="42">
        <f>AJ25/AI25*100</f>
        <v>94.624999999999986</v>
      </c>
      <c r="AL25" s="43">
        <v>3</v>
      </c>
      <c r="AM25" s="43">
        <v>3</v>
      </c>
      <c r="AN25" s="43"/>
      <c r="AO25" s="44">
        <f>AN25/AM25*100</f>
        <v>0</v>
      </c>
      <c r="AP25" s="43"/>
      <c r="AQ25" s="43"/>
      <c r="AR25" s="43">
        <v>0.44900000000000001</v>
      </c>
      <c r="AS25" s="45"/>
      <c r="AT25" s="34"/>
    </row>
    <row r="26" spans="1:46" ht="31.5" x14ac:dyDescent="0.2">
      <c r="A26" s="40" t="s">
        <v>29</v>
      </c>
      <c r="B26" s="85">
        <f t="shared" si="6"/>
        <v>100</v>
      </c>
      <c r="C26" s="85">
        <f t="shared" si="6"/>
        <v>100</v>
      </c>
      <c r="D26" s="85">
        <f t="shared" si="0"/>
        <v>22.822099999999999</v>
      </c>
      <c r="E26" s="32"/>
      <c r="F26" s="90">
        <v>100</v>
      </c>
      <c r="G26" s="90">
        <v>100</v>
      </c>
      <c r="H26" s="91">
        <v>22.822099999999999</v>
      </c>
      <c r="I26" s="32"/>
      <c r="J26" s="85"/>
      <c r="K26" s="85"/>
      <c r="L26" s="85"/>
      <c r="M26" s="115"/>
      <c r="N26" s="46"/>
      <c r="O26" s="46"/>
      <c r="P26" s="46"/>
      <c r="Q26" s="34"/>
      <c r="R26" s="46"/>
      <c r="S26" s="46"/>
      <c r="T26" s="46"/>
      <c r="U26" s="44"/>
      <c r="V26" s="46"/>
      <c r="W26" s="46"/>
      <c r="X26" s="46"/>
      <c r="Y26" s="44"/>
      <c r="Z26" s="46"/>
      <c r="AA26" s="46"/>
      <c r="AB26" s="46"/>
      <c r="AC26" s="44"/>
      <c r="AD26" s="46"/>
      <c r="AE26" s="46"/>
      <c r="AF26" s="46"/>
      <c r="AG26" s="44"/>
      <c r="AH26" s="46"/>
      <c r="AI26" s="46"/>
      <c r="AJ26" s="46"/>
      <c r="AK26" s="44"/>
      <c r="AL26" s="43"/>
      <c r="AM26" s="43"/>
      <c r="AN26" s="43"/>
      <c r="AO26" s="44"/>
      <c r="AP26" s="43"/>
      <c r="AQ26" s="43"/>
      <c r="AR26" s="43"/>
      <c r="AS26" s="45"/>
      <c r="AT26" s="34"/>
    </row>
    <row r="27" spans="1:46" ht="31.5" x14ac:dyDescent="0.2">
      <c r="A27" s="31" t="s">
        <v>74</v>
      </c>
      <c r="B27" s="85">
        <f>F27+J27</f>
        <v>24389.399370000003</v>
      </c>
      <c r="C27" s="85">
        <f t="shared" si="6"/>
        <v>11029.32537</v>
      </c>
      <c r="D27" s="85">
        <f t="shared" si="0"/>
        <v>13575.23775</v>
      </c>
      <c r="E27" s="32">
        <f t="shared" si="1"/>
        <v>123.08311972484678</v>
      </c>
      <c r="F27" s="89">
        <v>23803.506000000001</v>
      </c>
      <c r="G27" s="89">
        <v>10526.682000000001</v>
      </c>
      <c r="H27" s="88">
        <v>13187.63236</v>
      </c>
      <c r="I27" s="32">
        <f t="shared" si="2"/>
        <v>125.27814899319651</v>
      </c>
      <c r="J27" s="85">
        <v>585.89337</v>
      </c>
      <c r="K27" s="85">
        <v>502.64337</v>
      </c>
      <c r="L27" s="85">
        <v>387.60539</v>
      </c>
      <c r="M27" s="115">
        <f t="shared" si="3"/>
        <v>77.113399506294087</v>
      </c>
      <c r="N27" s="46"/>
      <c r="O27" s="46"/>
      <c r="P27" s="46"/>
      <c r="Q27" s="34"/>
      <c r="R27" s="46"/>
      <c r="S27" s="46"/>
      <c r="T27" s="46"/>
      <c r="U27" s="44"/>
      <c r="V27" s="46"/>
      <c r="W27" s="46"/>
      <c r="X27" s="46"/>
      <c r="Y27" s="44"/>
      <c r="Z27" s="46"/>
      <c r="AA27" s="46"/>
      <c r="AB27" s="46"/>
      <c r="AC27" s="44"/>
      <c r="AD27" s="46"/>
      <c r="AE27" s="46"/>
      <c r="AF27" s="46"/>
      <c r="AG27" s="44"/>
      <c r="AH27" s="46"/>
      <c r="AI27" s="46"/>
      <c r="AJ27" s="46"/>
      <c r="AK27" s="44"/>
      <c r="AL27" s="43"/>
      <c r="AM27" s="43"/>
      <c r="AN27" s="43"/>
      <c r="AO27" s="44"/>
      <c r="AP27" s="43"/>
      <c r="AQ27" s="43"/>
      <c r="AR27" s="43"/>
      <c r="AS27" s="45"/>
      <c r="AT27" s="34"/>
    </row>
    <row r="28" spans="1:46" ht="31.5" x14ac:dyDescent="0.2">
      <c r="A28" s="31" t="s">
        <v>30</v>
      </c>
      <c r="B28" s="85">
        <f t="shared" si="6"/>
        <v>226</v>
      </c>
      <c r="C28" s="85">
        <f t="shared" si="6"/>
        <v>206.2</v>
      </c>
      <c r="D28" s="85">
        <f t="shared" si="0"/>
        <v>206.20044999999999</v>
      </c>
      <c r="E28" s="32">
        <f t="shared" si="1"/>
        <v>100.00021823472356</v>
      </c>
      <c r="F28" s="89">
        <v>226</v>
      </c>
      <c r="G28" s="89">
        <v>206.2</v>
      </c>
      <c r="H28" s="88">
        <v>206.20044999999999</v>
      </c>
      <c r="I28" s="32">
        <f t="shared" si="2"/>
        <v>100.00021823472356</v>
      </c>
      <c r="J28" s="85"/>
      <c r="K28" s="85"/>
      <c r="L28" s="85"/>
      <c r="M28" s="115"/>
      <c r="N28" s="33"/>
      <c r="O28" s="33"/>
      <c r="P28" s="33"/>
      <c r="Q28" s="34"/>
      <c r="R28" s="33"/>
      <c r="S28" s="33"/>
      <c r="T28" s="33"/>
      <c r="U28" s="34"/>
      <c r="V28" s="33"/>
      <c r="W28" s="33"/>
      <c r="X28" s="33"/>
      <c r="Y28" s="34"/>
      <c r="Z28" s="33"/>
      <c r="AA28" s="33"/>
      <c r="AB28" s="33"/>
      <c r="AC28" s="34"/>
      <c r="AD28" s="33"/>
      <c r="AE28" s="33"/>
      <c r="AF28" s="33"/>
      <c r="AG28" s="34"/>
      <c r="AH28" s="33"/>
      <c r="AI28" s="33"/>
      <c r="AJ28" s="33"/>
      <c r="AK28" s="34"/>
      <c r="AL28" s="47"/>
      <c r="AM28" s="47"/>
      <c r="AN28" s="47"/>
      <c r="AO28" s="34"/>
      <c r="AP28" s="47"/>
      <c r="AQ28" s="47"/>
      <c r="AR28" s="47"/>
      <c r="AS28" s="35"/>
      <c r="AT28" s="34"/>
    </row>
    <row r="29" spans="1:46" ht="20.25" x14ac:dyDescent="0.2">
      <c r="A29" s="31" t="s">
        <v>98</v>
      </c>
      <c r="B29" s="85">
        <f t="shared" si="6"/>
        <v>450</v>
      </c>
      <c r="C29" s="85">
        <f t="shared" si="6"/>
        <v>36</v>
      </c>
      <c r="D29" s="85">
        <f t="shared" si="0"/>
        <v>36</v>
      </c>
      <c r="E29" s="32"/>
      <c r="F29" s="89">
        <v>450</v>
      </c>
      <c r="G29" s="89">
        <v>36</v>
      </c>
      <c r="H29" s="88">
        <v>36</v>
      </c>
      <c r="I29" s="32"/>
      <c r="J29" s="85"/>
      <c r="K29" s="85"/>
      <c r="L29" s="85"/>
      <c r="M29" s="115">
        <v>0</v>
      </c>
      <c r="N29" s="33"/>
      <c r="O29" s="33"/>
      <c r="P29" s="33"/>
      <c r="Q29" s="34"/>
      <c r="R29" s="33">
        <v>362.3</v>
      </c>
      <c r="S29" s="33">
        <v>362.3</v>
      </c>
      <c r="T29" s="33">
        <v>362.25</v>
      </c>
      <c r="U29" s="34">
        <f>T29/S29*100</f>
        <v>99.986199282362676</v>
      </c>
      <c r="V29" s="33"/>
      <c r="W29" s="33"/>
      <c r="X29" s="33"/>
      <c r="Y29" s="34"/>
      <c r="Z29" s="33"/>
      <c r="AA29" s="33"/>
      <c r="AB29" s="33"/>
      <c r="AC29" s="34"/>
      <c r="AD29" s="33"/>
      <c r="AE29" s="33"/>
      <c r="AF29" s="33"/>
      <c r="AG29" s="34"/>
      <c r="AH29" s="33"/>
      <c r="AI29" s="33"/>
      <c r="AJ29" s="33"/>
      <c r="AK29" s="34"/>
      <c r="AL29" s="47"/>
      <c r="AM29" s="47"/>
      <c r="AN29" s="47"/>
      <c r="AO29" s="34"/>
      <c r="AP29" s="47"/>
      <c r="AQ29" s="47"/>
      <c r="AR29" s="47"/>
      <c r="AS29" s="35"/>
      <c r="AT29" s="34"/>
    </row>
    <row r="30" spans="1:46" ht="20.25" x14ac:dyDescent="0.2">
      <c r="A30" s="31" t="s">
        <v>31</v>
      </c>
      <c r="B30" s="85">
        <f t="shared" si="6"/>
        <v>2861.3166000000001</v>
      </c>
      <c r="C30" s="85">
        <f t="shared" si="6"/>
        <v>2654.3166000000001</v>
      </c>
      <c r="D30" s="85">
        <f t="shared" si="6"/>
        <v>3483.8714500000001</v>
      </c>
      <c r="E30" s="32"/>
      <c r="F30" s="89">
        <v>1025</v>
      </c>
      <c r="G30" s="89">
        <v>818</v>
      </c>
      <c r="H30" s="88">
        <v>1350.36285</v>
      </c>
      <c r="I30" s="32"/>
      <c r="J30" s="85">
        <v>1836.3166000000001</v>
      </c>
      <c r="K30" s="85">
        <v>1836.3166000000001</v>
      </c>
      <c r="L30" s="85">
        <v>2133.5086000000001</v>
      </c>
      <c r="M30" s="115"/>
      <c r="N30" s="33"/>
      <c r="O30" s="33"/>
      <c r="P30" s="33">
        <v>0.312</v>
      </c>
      <c r="Q30" s="34"/>
      <c r="R30" s="33">
        <v>1800</v>
      </c>
      <c r="S30" s="33">
        <v>1800</v>
      </c>
      <c r="T30" s="33">
        <v>1868.0940000000001</v>
      </c>
      <c r="U30" s="34">
        <f>T30/S30*100</f>
        <v>103.783</v>
      </c>
      <c r="V30" s="33">
        <v>1</v>
      </c>
      <c r="W30" s="33">
        <v>1</v>
      </c>
      <c r="X30" s="33">
        <v>1.0980000000000001</v>
      </c>
      <c r="Y30" s="34"/>
      <c r="Z30" s="33"/>
      <c r="AA30" s="33"/>
      <c r="AB30" s="33">
        <v>1.25</v>
      </c>
      <c r="AC30" s="34"/>
      <c r="AD30" s="33"/>
      <c r="AE30" s="33"/>
      <c r="AF30" s="33">
        <v>0.32100000000000001</v>
      </c>
      <c r="AG30" s="34"/>
      <c r="AH30" s="33"/>
      <c r="AI30" s="33"/>
      <c r="AJ30" s="33">
        <v>0.34499999999999997</v>
      </c>
      <c r="AK30" s="34"/>
      <c r="AL30" s="47"/>
      <c r="AM30" s="47"/>
      <c r="AN30" s="47">
        <v>0.53200000000000003</v>
      </c>
      <c r="AO30" s="34"/>
      <c r="AP30" s="47">
        <v>4</v>
      </c>
      <c r="AQ30" s="47">
        <v>4</v>
      </c>
      <c r="AR30" s="47">
        <v>4.5359999999999996</v>
      </c>
      <c r="AS30" s="35"/>
      <c r="AT30" s="34"/>
    </row>
    <row r="31" spans="1:46" ht="20.25" x14ac:dyDescent="0.2">
      <c r="A31" s="31" t="s">
        <v>32</v>
      </c>
      <c r="B31" s="85">
        <f t="shared" si="6"/>
        <v>1245.9000000000001</v>
      </c>
      <c r="C31" s="85">
        <f t="shared" si="6"/>
        <v>637.38800000000003</v>
      </c>
      <c r="D31" s="85">
        <f t="shared" si="6"/>
        <v>514.81167000000005</v>
      </c>
      <c r="E31" s="32">
        <f t="shared" si="1"/>
        <v>80.768961762694005</v>
      </c>
      <c r="F31" s="89">
        <v>1234.4000000000001</v>
      </c>
      <c r="G31" s="89">
        <v>625.88800000000003</v>
      </c>
      <c r="H31" s="88">
        <v>443.45983000000001</v>
      </c>
      <c r="I31" s="32">
        <f t="shared" si="2"/>
        <v>70.852904992586531</v>
      </c>
      <c r="J31" s="85">
        <v>11.5</v>
      </c>
      <c r="K31" s="85">
        <v>11.5</v>
      </c>
      <c r="L31" s="85">
        <v>71.351839999999996</v>
      </c>
      <c r="M31" s="115"/>
      <c r="N31" s="33"/>
      <c r="O31" s="33"/>
      <c r="P31" s="33"/>
      <c r="Q31" s="34"/>
      <c r="R31" s="33"/>
      <c r="S31" s="33"/>
      <c r="T31" s="33"/>
      <c r="U31" s="34"/>
      <c r="V31" s="33"/>
      <c r="W31" s="33"/>
      <c r="X31" s="33"/>
      <c r="Y31" s="34"/>
      <c r="Z31" s="33"/>
      <c r="AA31" s="33"/>
      <c r="AB31" s="33"/>
      <c r="AC31" s="34"/>
      <c r="AD31" s="33"/>
      <c r="AE31" s="33"/>
      <c r="AF31" s="33"/>
      <c r="AG31" s="34"/>
      <c r="AH31" s="33"/>
      <c r="AI31" s="33"/>
      <c r="AJ31" s="33"/>
      <c r="AK31" s="34"/>
      <c r="AL31" s="48"/>
      <c r="AM31" s="48"/>
      <c r="AN31" s="48"/>
      <c r="AO31" s="34"/>
      <c r="AP31" s="48"/>
      <c r="AQ31" s="48"/>
      <c r="AR31" s="48"/>
      <c r="AS31" s="35"/>
      <c r="AT31" s="34"/>
    </row>
    <row r="32" spans="1:46" ht="20.25" x14ac:dyDescent="0.2">
      <c r="A32" s="31" t="s">
        <v>33</v>
      </c>
      <c r="B32" s="85">
        <f t="shared" si="6"/>
        <v>0</v>
      </c>
      <c r="C32" s="85">
        <f t="shared" si="6"/>
        <v>0</v>
      </c>
      <c r="D32" s="85">
        <f t="shared" si="6"/>
        <v>-29.387630000000001</v>
      </c>
      <c r="E32" s="32"/>
      <c r="F32" s="89"/>
      <c r="G32" s="89"/>
      <c r="H32" s="88">
        <v>-25.518750000000001</v>
      </c>
      <c r="I32" s="32"/>
      <c r="J32" s="85"/>
      <c r="K32" s="85"/>
      <c r="L32" s="85">
        <v>-3.8688799999999999</v>
      </c>
      <c r="M32" s="115"/>
      <c r="N32" s="33"/>
      <c r="O32" s="33"/>
      <c r="P32" s="33">
        <v>2.11</v>
      </c>
      <c r="Q32" s="34"/>
      <c r="R32" s="33"/>
      <c r="S32" s="33"/>
      <c r="T32" s="33"/>
      <c r="U32" s="34"/>
      <c r="V32" s="33"/>
      <c r="W32" s="33"/>
      <c r="X32" s="33"/>
      <c r="Y32" s="34"/>
      <c r="Z32" s="33"/>
      <c r="AA32" s="33"/>
      <c r="AB32" s="33"/>
      <c r="AC32" s="34"/>
      <c r="AD32" s="33"/>
      <c r="AE32" s="33"/>
      <c r="AF32" s="33"/>
      <c r="AG32" s="34"/>
      <c r="AH32" s="33"/>
      <c r="AI32" s="33"/>
      <c r="AJ32" s="33">
        <v>5.0940000000000003</v>
      </c>
      <c r="AK32" s="34"/>
      <c r="AL32" s="48"/>
      <c r="AM32" s="48"/>
      <c r="AN32" s="48">
        <v>0.04</v>
      </c>
      <c r="AO32" s="34"/>
      <c r="AP32" s="48"/>
      <c r="AQ32" s="48"/>
      <c r="AR32" s="48"/>
      <c r="AS32" s="35"/>
      <c r="AT32" s="34"/>
    </row>
    <row r="33" spans="1:48" ht="20.25" x14ac:dyDescent="0.2">
      <c r="A33" s="31" t="s">
        <v>101</v>
      </c>
      <c r="B33" s="85">
        <f t="shared" si="6"/>
        <v>80.388000000000005</v>
      </c>
      <c r="C33" s="85">
        <f t="shared" si="6"/>
        <v>49</v>
      </c>
      <c r="D33" s="85">
        <f t="shared" si="6"/>
        <v>716.02918999999997</v>
      </c>
      <c r="E33" s="32">
        <f t="shared" si="1"/>
        <v>1461.2840612244897</v>
      </c>
      <c r="F33" s="89">
        <v>80.388000000000005</v>
      </c>
      <c r="G33" s="89">
        <v>49</v>
      </c>
      <c r="H33" s="88">
        <v>327.94619</v>
      </c>
      <c r="I33" s="32">
        <f t="shared" si="2"/>
        <v>669.27793877551028</v>
      </c>
      <c r="J33" s="85"/>
      <c r="K33" s="85"/>
      <c r="L33" s="85">
        <v>388.08300000000003</v>
      </c>
      <c r="M33" s="115"/>
      <c r="N33" s="33"/>
      <c r="O33" s="33"/>
      <c r="P33" s="33"/>
      <c r="Q33" s="34"/>
      <c r="R33" s="33"/>
      <c r="S33" s="33"/>
      <c r="T33" s="33"/>
      <c r="U33" s="34"/>
      <c r="V33" s="33"/>
      <c r="W33" s="33"/>
      <c r="X33" s="33"/>
      <c r="Y33" s="34"/>
      <c r="Z33" s="33"/>
      <c r="AA33" s="33"/>
      <c r="AB33" s="33"/>
      <c r="AC33" s="34"/>
      <c r="AD33" s="33">
        <v>19</v>
      </c>
      <c r="AE33" s="33">
        <v>19</v>
      </c>
      <c r="AF33" s="33">
        <v>19.215</v>
      </c>
      <c r="AG33" s="34"/>
      <c r="AH33" s="33"/>
      <c r="AI33" s="33"/>
      <c r="AJ33" s="33"/>
      <c r="AK33" s="34"/>
      <c r="AL33" s="48">
        <v>3.3</v>
      </c>
      <c r="AM33" s="48">
        <v>3.3</v>
      </c>
      <c r="AN33" s="48">
        <v>3.6669999999999998</v>
      </c>
      <c r="AO33" s="34"/>
      <c r="AP33" s="48"/>
      <c r="AQ33" s="48"/>
      <c r="AR33" s="48"/>
      <c r="AS33" s="35"/>
      <c r="AT33" s="34"/>
    </row>
    <row r="34" spans="1:48" ht="20.25" x14ac:dyDescent="0.2">
      <c r="A34" s="31" t="s">
        <v>100</v>
      </c>
      <c r="B34" s="85">
        <f t="shared" si="6"/>
        <v>1223.5219999999999</v>
      </c>
      <c r="C34" s="85">
        <f t="shared" si="6"/>
        <v>1153.5220899999999</v>
      </c>
      <c r="D34" s="85">
        <f t="shared" si="6"/>
        <v>1193.87337</v>
      </c>
      <c r="E34" s="32"/>
      <c r="F34" s="89">
        <v>271</v>
      </c>
      <c r="G34" s="89">
        <v>201</v>
      </c>
      <c r="H34" s="88">
        <v>241.35128</v>
      </c>
      <c r="I34" s="32"/>
      <c r="J34" s="85">
        <v>952.52200000000005</v>
      </c>
      <c r="K34" s="85">
        <v>952.52209000000005</v>
      </c>
      <c r="L34" s="85">
        <v>952.52209000000005</v>
      </c>
      <c r="M34" s="115">
        <v>0</v>
      </c>
      <c r="N34" s="33"/>
      <c r="O34" s="33"/>
      <c r="P34" s="33"/>
      <c r="Q34" s="34"/>
      <c r="R34" s="33"/>
      <c r="S34" s="33"/>
      <c r="T34" s="33"/>
      <c r="U34" s="34"/>
      <c r="V34" s="33"/>
      <c r="W34" s="33"/>
      <c r="X34" s="33"/>
      <c r="Y34" s="34"/>
      <c r="Z34" s="33"/>
      <c r="AA34" s="33"/>
      <c r="AB34" s="33"/>
      <c r="AC34" s="34"/>
      <c r="AD34" s="33"/>
      <c r="AE34" s="33"/>
      <c r="AF34" s="33"/>
      <c r="AG34" s="34"/>
      <c r="AH34" s="33"/>
      <c r="AI34" s="33"/>
      <c r="AJ34" s="33"/>
      <c r="AK34" s="34"/>
      <c r="AL34" s="48"/>
      <c r="AM34" s="48"/>
      <c r="AN34" s="48"/>
      <c r="AO34" s="34"/>
      <c r="AP34" s="48"/>
      <c r="AQ34" s="48"/>
      <c r="AR34" s="48"/>
      <c r="AS34" s="35"/>
      <c r="AT34" s="34"/>
    </row>
    <row r="35" spans="1:48" ht="33" x14ac:dyDescent="0.2">
      <c r="A35" s="49" t="s">
        <v>34</v>
      </c>
      <c r="B35" s="87">
        <f>B8+B21</f>
        <v>269872.63897000003</v>
      </c>
      <c r="C35" s="87">
        <f>C8+C21</f>
        <v>184747.71026999998</v>
      </c>
      <c r="D35" s="87">
        <f t="shared" si="6"/>
        <v>184978.90919999999</v>
      </c>
      <c r="E35" s="29">
        <f t="shared" si="1"/>
        <v>100.12514305571752</v>
      </c>
      <c r="F35" s="87">
        <f>F8+F21</f>
        <v>202351.93</v>
      </c>
      <c r="G35" s="87">
        <f t="shared" ref="G35:H35" si="7">G8+G21</f>
        <v>143316.53100000002</v>
      </c>
      <c r="H35" s="87">
        <f t="shared" si="7"/>
        <v>143316.53294</v>
      </c>
      <c r="I35" s="29">
        <f t="shared" si="2"/>
        <v>100.00000135364704</v>
      </c>
      <c r="J35" s="87">
        <f>J8+J21</f>
        <v>67520.708969999992</v>
      </c>
      <c r="K35" s="87">
        <f>K8+K21</f>
        <v>41431.179270000001</v>
      </c>
      <c r="L35" s="87">
        <f>L8+L21</f>
        <v>41662.376259999997</v>
      </c>
      <c r="M35" s="30">
        <f t="shared" ref="M35:M77" si="8">L35/K35*100</f>
        <v>100.55802657340098</v>
      </c>
      <c r="N35" s="50" t="e">
        <f>N9+#REF!+N14+N16+#REF!+#REF!+N17+#REF!+N19+N20+N22+N28+#REF!+N29+#REF!+N31+N32+#REF!+#REF!</f>
        <v>#REF!</v>
      </c>
      <c r="O35" s="50" t="e">
        <f>O9+#REF!+O14+O16+#REF!+#REF!+O17+#REF!+O19+O20+O22+O28+#REF!+O29+#REF!+O31+O32+#REF!+#REF!</f>
        <v>#REF!</v>
      </c>
      <c r="P35" s="50" t="e">
        <f>P9+#REF!+P14+P16+#REF!+#REF!+P17+#REF!+P19+P20+P22+P28+#REF!+P29+#REF!+P31+P32+#REF!+#REF!</f>
        <v>#REF!</v>
      </c>
      <c r="Q35" s="51" t="e">
        <f>P35/O35*100</f>
        <v>#REF!</v>
      </c>
      <c r="R35" s="50" t="e">
        <f>R9+#REF!+#REF!+R14+R16+#REF!+#REF!+R17+#REF!+R19+R20+R22+R28+#REF!+R29+R30+#REF!+R31+R32+#REF!+#REF!</f>
        <v>#REF!</v>
      </c>
      <c r="S35" s="50" t="e">
        <f>S9+#REF!+#REF!+S14+S16+#REF!+#REF!+S17+#REF!+S19+S20+S22+S28+#REF!+S29+S30+#REF!+S31+S32+#REF!+#REF!</f>
        <v>#REF!</v>
      </c>
      <c r="T35" s="50" t="e">
        <f>T9+#REF!+#REF!+T14+T16+#REF!+#REF!+T17+#REF!+T19+T20+T22+T28+#REF!+T29+T30+#REF!+T31+T32+#REF!+#REF!</f>
        <v>#REF!</v>
      </c>
      <c r="U35" s="52" t="e">
        <f>T35/S35*100</f>
        <v>#REF!</v>
      </c>
      <c r="V35" s="50" t="e">
        <f>V9+#REF!+#REF!+V14+V16+#REF!+#REF!+V17+#REF!+V19+V20+V22+V28+#REF!+V29+V30+#REF!+V31+V32+#REF!+#REF!</f>
        <v>#REF!</v>
      </c>
      <c r="W35" s="50" t="e">
        <f>W9+#REF!+#REF!+W14+W16+#REF!+#REF!+W17+#REF!+W19+W20+W22+W28+#REF!+W29+W30+#REF!+W31+W32+#REF!+#REF!</f>
        <v>#REF!</v>
      </c>
      <c r="X35" s="50" t="e">
        <f>X9+#REF!+#REF!+X14+X16+#REF!+#REF!+X17+#REF!+X19+X20+X22+X28+#REF!+X29+X30+#REF!+X31+X32+#REF!+#REF!</f>
        <v>#REF!</v>
      </c>
      <c r="Y35" s="52" t="e">
        <f>X35/W35*100</f>
        <v>#REF!</v>
      </c>
      <c r="Z35" s="50" t="e">
        <f>Z9+#REF!+#REF!+Z14+Z16+#REF!+#REF!+Z17+#REF!+Z19+Z20+Z22+Z28+#REF!+Z29+Z30+#REF!+Z31+Z32+#REF!+#REF!</f>
        <v>#REF!</v>
      </c>
      <c r="AA35" s="50" t="e">
        <f>AA9+#REF!+#REF!+AA14+AA16+#REF!+#REF!+AA17+#REF!+AA19+AA20+AA22+AA28+#REF!+AA29+AA30+#REF!+AA31+AA32+#REF!+#REF!</f>
        <v>#REF!</v>
      </c>
      <c r="AB35" s="50" t="e">
        <f>AB9+#REF!+#REF!+AB14+AB16+#REF!+#REF!+AB17+#REF!+AB19+AB20+AB22+AB28+#REF!+AB29+AB30+#REF!+AB31+AB32+#REF!+#REF!</f>
        <v>#REF!</v>
      </c>
      <c r="AC35" s="52" t="e">
        <f>AB35/AA35*100</f>
        <v>#REF!</v>
      </c>
      <c r="AD35" s="50" t="e">
        <f>AD9+#REF!+#REF!+AD14+AD16+#REF!+#REF!+AD17+#REF!+AD19+AD20+AD22+AD28+#REF!+AD29+AD30+#REF!+AD31+AD32+#REF!+#REF!+AD33</f>
        <v>#REF!</v>
      </c>
      <c r="AE35" s="50" t="e">
        <f>AE9+#REF!+#REF!+AE14+AE16+#REF!+#REF!+AE17+#REF!+AE19+AE20+AE22+AE28+#REF!+AE29+AE30+#REF!+AE31+AE32+#REF!+#REF!+AE33</f>
        <v>#REF!</v>
      </c>
      <c r="AF35" s="50" t="e">
        <f>AF9+#REF!+#REF!+AF14+AF16+#REF!+#REF!+AF17+#REF!+AF19+AF20+AF22+AF28+#REF!+AF29+AF30+#REF!+AF31+AF32+#REF!+#REF!+AF33</f>
        <v>#REF!</v>
      </c>
      <c r="AG35" s="52" t="e">
        <f>AF35/AE35*100</f>
        <v>#REF!</v>
      </c>
      <c r="AH35" s="50" t="e">
        <f>AH9+#REF!+#REF!+AH14+AH16+#REF!+#REF!+AH17+#REF!+AH19+AH20+AH22+AH28+#REF!+AH29+AH30+#REF!+AH31+AH32+#REF!+#REF!</f>
        <v>#REF!</v>
      </c>
      <c r="AI35" s="50" t="e">
        <f>AI9+#REF!+#REF!+AI14+AI16+#REF!+#REF!+AI17+#REF!+AI19+AI20+AI22+AI28+#REF!+AI29+AI30+#REF!+AI31+AI32+#REF!+#REF!</f>
        <v>#REF!</v>
      </c>
      <c r="AJ35" s="50" t="e">
        <f>AJ9+#REF!+#REF!+AJ14+AJ16+#REF!+#REF!+AJ17+#REF!+AJ19+AJ20+AJ22+AJ28+#REF!+AJ29+AJ30+#REF!+AJ31+AJ32+#REF!+#REF!</f>
        <v>#REF!</v>
      </c>
      <c r="AK35" s="53" t="e">
        <f>AJ35/AI35*100</f>
        <v>#REF!</v>
      </c>
      <c r="AL35" s="50" t="e">
        <f>AL9+#REF!+#REF!+AL14+AL16+#REF!+#REF!+AL17+#REF!+AL19+AL20+AL22+AL28+#REF!+AL29+AL30+#REF!+AL31+AL33+AL32+#REF!+#REF!</f>
        <v>#REF!</v>
      </c>
      <c r="AM35" s="50" t="e">
        <f>AM9+#REF!+#REF!+AM14+AM16+#REF!+#REF!+AM17+#REF!+AM19+AM20+AM22+AM28+#REF!+AM29+AM30+#REF!+AM31+AM33+AM32+#REF!+#REF!</f>
        <v>#REF!</v>
      </c>
      <c r="AN35" s="50" t="e">
        <f>AN9+#REF!+#REF!+AN14+AN16+#REF!+#REF!+AN17+#REF!+AN19+AN20+AN22+AN28+#REF!+AN29+AN30+#REF!+AN31+AN33+AN32+#REF!+#REF!</f>
        <v>#REF!</v>
      </c>
      <c r="AO35" s="54" t="e">
        <f>AN35/AM35*100</f>
        <v>#REF!</v>
      </c>
      <c r="AP35" s="50" t="e">
        <f>AP9+#REF!+#REF!+AP14+AP16+#REF!+#REF!+AP17+#REF!+AP19+AP20+AP22+AP28+#REF!+AP29+AP30+#REF!+AP31+AP32+#REF!+#REF!</f>
        <v>#REF!</v>
      </c>
      <c r="AQ35" s="50" t="e">
        <f>AQ9+#REF!+#REF!+AQ14+AQ16+#REF!+#REF!+AQ17+#REF!+AQ19+AQ20+AQ22+AQ28+#REF!+AQ29+AQ30+#REF!+AQ31+AQ32+#REF!+#REF!</f>
        <v>#REF!</v>
      </c>
      <c r="AR35" s="50" t="e">
        <f>AR9+#REF!+#REF!+AR14+AR16+#REF!+#REF!+AR17+#REF!+AR19+AR20+AR22+AR28+#REF!+AR29+AR30+#REF!+AR31+AR32+#REF!+#REF!</f>
        <v>#REF!</v>
      </c>
      <c r="AS35" s="50" t="e">
        <f>AS9+#REF!+#REF!+AS14+AS16+#REF!+#REF!+AS17+#REF!+AS19+AS20+AS22+AS28+#REF!+AS29+#REF!+AS31+AS32+#REF!+#REF!</f>
        <v>#REF!</v>
      </c>
      <c r="AT35" s="54" t="e">
        <f>AR35/AQ35*100</f>
        <v>#REF!</v>
      </c>
    </row>
    <row r="36" spans="1:48" ht="49.5" x14ac:dyDescent="0.2">
      <c r="A36" s="49" t="s">
        <v>35</v>
      </c>
      <c r="B36" s="87">
        <f>F36+J36</f>
        <v>163737.14635915591</v>
      </c>
      <c r="C36" s="87">
        <f>G36+K36</f>
        <v>107023.06833229572</v>
      </c>
      <c r="D36" s="87">
        <f t="shared" si="6"/>
        <v>109938.20493072679</v>
      </c>
      <c r="E36" s="29">
        <f t="shared" si="1"/>
        <v>102.72383948980033</v>
      </c>
      <c r="F36" s="87">
        <f>F35-F10</f>
        <v>96216.437389155923</v>
      </c>
      <c r="G36" s="87">
        <f>G35-G10</f>
        <v>65591.889062295726</v>
      </c>
      <c r="H36" s="87">
        <f>H35-H10</f>
        <v>68275.828670726798</v>
      </c>
      <c r="I36" s="29">
        <f t="shared" si="2"/>
        <v>104.09187728361049</v>
      </c>
      <c r="J36" s="87">
        <f>J35-J10</f>
        <v>67520.708969999992</v>
      </c>
      <c r="K36" s="87">
        <f>K35-K10</f>
        <v>41431.179270000001</v>
      </c>
      <c r="L36" s="87">
        <f>L35-L10</f>
        <v>41662.376259999997</v>
      </c>
      <c r="M36" s="30">
        <f t="shared" si="8"/>
        <v>100.55802657340098</v>
      </c>
      <c r="N36" s="50"/>
      <c r="O36" s="50"/>
      <c r="P36" s="50"/>
      <c r="Q36" s="51"/>
      <c r="R36" s="50"/>
      <c r="S36" s="50"/>
      <c r="T36" s="50"/>
      <c r="U36" s="52"/>
      <c r="V36" s="50"/>
      <c r="W36" s="50"/>
      <c r="X36" s="50"/>
      <c r="Y36" s="52"/>
      <c r="Z36" s="50"/>
      <c r="AA36" s="50"/>
      <c r="AB36" s="50"/>
      <c r="AC36" s="52"/>
      <c r="AD36" s="50"/>
      <c r="AE36" s="50"/>
      <c r="AF36" s="50"/>
      <c r="AG36" s="52"/>
      <c r="AH36" s="50"/>
      <c r="AI36" s="50"/>
      <c r="AJ36" s="50"/>
      <c r="AK36" s="53"/>
      <c r="AL36" s="50"/>
      <c r="AM36" s="50"/>
      <c r="AN36" s="50"/>
      <c r="AO36" s="54"/>
      <c r="AP36" s="50"/>
      <c r="AQ36" s="50"/>
      <c r="AR36" s="50"/>
      <c r="AS36" s="50"/>
      <c r="AT36" s="54"/>
      <c r="AV36" s="55"/>
    </row>
    <row r="37" spans="1:48" ht="15.75" x14ac:dyDescent="0.2">
      <c r="A37" s="109" t="s">
        <v>36</v>
      </c>
      <c r="B37" s="105">
        <f>B38+B40+B41+B42</f>
        <v>949907.87668999995</v>
      </c>
      <c r="C37" s="105">
        <f>C38+C40+C41+C42</f>
        <v>476786.89269000001</v>
      </c>
      <c r="D37" s="105">
        <f>D38+D40+D41+D42</f>
        <v>466255.15353000001</v>
      </c>
      <c r="E37" s="106">
        <f t="shared" si="1"/>
        <v>97.791101365941373</v>
      </c>
      <c r="F37" s="107">
        <f>F38+F40+F41+F42</f>
        <v>960975.59668999992</v>
      </c>
      <c r="G37" s="107">
        <f>G38+G40+G41+G42</f>
        <v>492584.28369000001</v>
      </c>
      <c r="H37" s="107">
        <f>H38+H40+H41+H42</f>
        <v>481734.97953000001</v>
      </c>
      <c r="I37" s="106">
        <f t="shared" si="2"/>
        <v>97.797472530238537</v>
      </c>
      <c r="J37" s="107">
        <f>J38+J40+J41+J42</f>
        <v>143327.15900000001</v>
      </c>
      <c r="K37" s="107">
        <f t="shared" ref="K37" si="9">K38+K40+K41+K42</f>
        <v>63271.686999999998</v>
      </c>
      <c r="L37" s="107">
        <f>L38+L40+L41+L42</f>
        <v>49492.612000000001</v>
      </c>
      <c r="M37" s="108">
        <f t="shared" si="8"/>
        <v>78.222368245057226</v>
      </c>
      <c r="N37" s="44">
        <f>N38</f>
        <v>8283.8140000000003</v>
      </c>
      <c r="O37" s="44">
        <f>O38</f>
        <v>8283.8140000000003</v>
      </c>
      <c r="P37" s="44">
        <f>P38</f>
        <v>8283.8140000000003</v>
      </c>
      <c r="Q37" s="44">
        <f>P37/O37*100</f>
        <v>100</v>
      </c>
      <c r="R37" s="44">
        <f>R38</f>
        <v>10871.718999999999</v>
      </c>
      <c r="S37" s="44">
        <f>S38</f>
        <v>10871.718999999999</v>
      </c>
      <c r="T37" s="44">
        <f>T38</f>
        <v>10802.819</v>
      </c>
      <c r="U37" s="58">
        <f>T37/S37*100</f>
        <v>99.36624557717137</v>
      </c>
      <c r="V37" s="44">
        <f>V38</f>
        <v>4225.4539999999997</v>
      </c>
      <c r="W37" s="44">
        <f>W38</f>
        <v>4225.4539999999997</v>
      </c>
      <c r="X37" s="44">
        <f>X38</f>
        <v>4225.4449999999997</v>
      </c>
      <c r="Y37" s="58">
        <f>X37/W37*100</f>
        <v>99.999787005136014</v>
      </c>
      <c r="Z37" s="44">
        <f>Z38</f>
        <v>2974.9789999999998</v>
      </c>
      <c r="AA37" s="44">
        <f>AA38</f>
        <v>2974.9789999999998</v>
      </c>
      <c r="AB37" s="44">
        <f>AB38</f>
        <v>2970.7449999999999</v>
      </c>
      <c r="AC37" s="58">
        <f>AB37/AA37*100</f>
        <v>99.857679667654793</v>
      </c>
      <c r="AD37" s="44">
        <f>AD38</f>
        <v>3893.864</v>
      </c>
      <c r="AE37" s="44">
        <f>AE38</f>
        <v>3893.864</v>
      </c>
      <c r="AF37" s="44">
        <f>AF38</f>
        <v>3893.8620000000001</v>
      </c>
      <c r="AG37" s="58">
        <f>AF37/AE37*100</f>
        <v>99.99994863713782</v>
      </c>
      <c r="AH37" s="44">
        <f>AH38</f>
        <v>7643.701</v>
      </c>
      <c r="AI37" s="44">
        <f>AI38</f>
        <v>7643.701</v>
      </c>
      <c r="AJ37" s="44">
        <f>AJ38</f>
        <v>7643.4719999999998</v>
      </c>
      <c r="AK37" s="58">
        <f>AJ37/AI37*100</f>
        <v>99.997004069102118</v>
      </c>
      <c r="AL37" s="44">
        <f>AL38</f>
        <v>3881.7710000000002</v>
      </c>
      <c r="AM37" s="44">
        <f>AM38</f>
        <v>3881.7710000000002</v>
      </c>
      <c r="AN37" s="44">
        <f>AN38</f>
        <v>3881.7710000000002</v>
      </c>
      <c r="AO37" s="44">
        <f>AN37/AM37*100</f>
        <v>100</v>
      </c>
      <c r="AP37" s="44">
        <f>AP38</f>
        <v>5867.8140000000003</v>
      </c>
      <c r="AQ37" s="44">
        <f>AQ38</f>
        <v>5867.8140000000003</v>
      </c>
      <c r="AR37" s="44">
        <f>AR38</f>
        <v>5867.8140000000003</v>
      </c>
      <c r="AS37" s="44">
        <f>AS38</f>
        <v>0</v>
      </c>
      <c r="AT37" s="34">
        <f>AR37/AQ37*100</f>
        <v>100</v>
      </c>
    </row>
    <row r="38" spans="1:48" ht="47.25" x14ac:dyDescent="0.2">
      <c r="A38" s="31" t="s">
        <v>37</v>
      </c>
      <c r="B38" s="88">
        <v>952016.99600000004</v>
      </c>
      <c r="C38" s="88">
        <v>478896.01199999999</v>
      </c>
      <c r="D38" s="88">
        <v>469585.58199999999</v>
      </c>
      <c r="E38" s="79">
        <f t="shared" si="1"/>
        <v>98.055855599816525</v>
      </c>
      <c r="F38" s="88">
        <v>963441.81599999999</v>
      </c>
      <c r="G38" s="88">
        <v>495050.50300000003</v>
      </c>
      <c r="H38" s="88">
        <v>485422.55900000001</v>
      </c>
      <c r="I38" s="79">
        <f t="shared" si="2"/>
        <v>98.055159232915685</v>
      </c>
      <c r="J38" s="88">
        <v>142970.05900000001</v>
      </c>
      <c r="K38" s="88">
        <v>62914.587</v>
      </c>
      <c r="L38" s="88">
        <v>49135.563000000002</v>
      </c>
      <c r="M38" s="115">
        <f t="shared" si="8"/>
        <v>78.098840575715784</v>
      </c>
      <c r="N38" s="34">
        <v>8283.8140000000003</v>
      </c>
      <c r="O38" s="34">
        <v>8283.8140000000003</v>
      </c>
      <c r="P38" s="34">
        <v>8283.8140000000003</v>
      </c>
      <c r="Q38" s="34">
        <f>P38/O38*100</f>
        <v>100</v>
      </c>
      <c r="R38" s="34">
        <v>10871.718999999999</v>
      </c>
      <c r="S38" s="34">
        <v>10871.718999999999</v>
      </c>
      <c r="T38" s="34">
        <v>10802.819</v>
      </c>
      <c r="U38" s="52">
        <f>T38/S38*100</f>
        <v>99.36624557717137</v>
      </c>
      <c r="V38" s="34">
        <v>4225.4539999999997</v>
      </c>
      <c r="W38" s="34">
        <v>4225.4539999999997</v>
      </c>
      <c r="X38" s="34">
        <v>4225.4449999999997</v>
      </c>
      <c r="Y38" s="52">
        <f>X38/W38*100</f>
        <v>99.999787005136014</v>
      </c>
      <c r="Z38" s="34">
        <v>2974.9789999999998</v>
      </c>
      <c r="AA38" s="34">
        <v>2974.9789999999998</v>
      </c>
      <c r="AB38" s="34">
        <v>2970.7449999999999</v>
      </c>
      <c r="AC38" s="52">
        <f>AB38/AA38*100</f>
        <v>99.857679667654793</v>
      </c>
      <c r="AD38" s="34">
        <v>3893.864</v>
      </c>
      <c r="AE38" s="34">
        <v>3893.864</v>
      </c>
      <c r="AF38" s="34">
        <v>3893.8620000000001</v>
      </c>
      <c r="AG38" s="52">
        <f>AF38/AE38*100</f>
        <v>99.99994863713782</v>
      </c>
      <c r="AH38" s="34">
        <v>7643.701</v>
      </c>
      <c r="AI38" s="34">
        <v>7643.701</v>
      </c>
      <c r="AJ38" s="34">
        <v>7643.4719999999998</v>
      </c>
      <c r="AK38" s="52">
        <f>AJ38/AI38*100</f>
        <v>99.997004069102118</v>
      </c>
      <c r="AL38" s="59">
        <v>3881.7710000000002</v>
      </c>
      <c r="AM38" s="59">
        <v>3881.7710000000002</v>
      </c>
      <c r="AN38" s="59">
        <v>3881.7710000000002</v>
      </c>
      <c r="AO38" s="34">
        <f>AN38/AM38*100</f>
        <v>100</v>
      </c>
      <c r="AP38" s="59">
        <v>5867.8140000000003</v>
      </c>
      <c r="AQ38" s="59">
        <v>5867.8140000000003</v>
      </c>
      <c r="AR38" s="59">
        <v>5867.8140000000003</v>
      </c>
      <c r="AS38" s="34"/>
      <c r="AT38" s="34">
        <f>AR38/AQ38*100</f>
        <v>100</v>
      </c>
    </row>
    <row r="39" spans="1:48" ht="126" x14ac:dyDescent="0.2">
      <c r="A39" s="40" t="s">
        <v>99</v>
      </c>
      <c r="B39" s="88">
        <v>0</v>
      </c>
      <c r="C39" s="88">
        <v>0</v>
      </c>
      <c r="D39" s="88">
        <v>0</v>
      </c>
      <c r="E39" s="79">
        <v>0</v>
      </c>
      <c r="F39" s="89">
        <v>24185.78139</v>
      </c>
      <c r="G39" s="89">
        <v>16036.30445</v>
      </c>
      <c r="H39" s="89">
        <v>15836.977000000001</v>
      </c>
      <c r="I39" s="79">
        <f t="shared" si="2"/>
        <v>98.757023785489437</v>
      </c>
      <c r="J39" s="88">
        <v>1618.614</v>
      </c>
      <c r="K39" s="85">
        <v>1340.7090000000001</v>
      </c>
      <c r="L39" s="85">
        <v>914.77499999999998</v>
      </c>
      <c r="M39" s="115">
        <f t="shared" si="8"/>
        <v>68.23068988124939</v>
      </c>
      <c r="N39" s="34"/>
      <c r="O39" s="34"/>
      <c r="P39" s="34"/>
      <c r="Q39" s="34"/>
      <c r="R39" s="34"/>
      <c r="S39" s="34"/>
      <c r="T39" s="59"/>
      <c r="U39" s="52"/>
      <c r="V39" s="34"/>
      <c r="W39" s="34"/>
      <c r="X39" s="34"/>
      <c r="Y39" s="52"/>
      <c r="Z39" s="34"/>
      <c r="AA39" s="34"/>
      <c r="AB39" s="34"/>
      <c r="AC39" s="52"/>
      <c r="AD39" s="34"/>
      <c r="AE39" s="34"/>
      <c r="AF39" s="34"/>
      <c r="AG39" s="52"/>
      <c r="AH39" s="34"/>
      <c r="AI39" s="34"/>
      <c r="AJ39" s="34"/>
      <c r="AK39" s="52"/>
      <c r="AL39" s="59"/>
      <c r="AM39" s="59"/>
      <c r="AN39" s="59"/>
      <c r="AO39" s="34"/>
      <c r="AP39" s="59"/>
      <c r="AQ39" s="59"/>
      <c r="AR39" s="59"/>
      <c r="AS39" s="34"/>
      <c r="AT39" s="34"/>
    </row>
    <row r="40" spans="1:48" ht="15.75" x14ac:dyDescent="0.2">
      <c r="A40" s="31" t="s">
        <v>38</v>
      </c>
      <c r="B40" s="88">
        <f>F40+J40</f>
        <v>1874.6486300000001</v>
      </c>
      <c r="C40" s="88">
        <f t="shared" ref="C40" si="10">G40+K40</f>
        <v>1874.6486300000001</v>
      </c>
      <c r="D40" s="88">
        <f>H40+L40</f>
        <v>1874.6486300000001</v>
      </c>
      <c r="E40" s="79">
        <f t="shared" si="1"/>
        <v>100</v>
      </c>
      <c r="F40" s="88">
        <v>1517.54863</v>
      </c>
      <c r="G40" s="88">
        <v>1517.54863</v>
      </c>
      <c r="H40" s="88">
        <v>1517.54863</v>
      </c>
      <c r="I40" s="79">
        <f t="shared" si="2"/>
        <v>100</v>
      </c>
      <c r="J40" s="88">
        <v>357.1</v>
      </c>
      <c r="K40" s="88">
        <v>357.1</v>
      </c>
      <c r="L40" s="88">
        <v>357.1</v>
      </c>
      <c r="M40" s="115">
        <f t="shared" si="8"/>
        <v>100</v>
      </c>
      <c r="N40" s="34"/>
      <c r="O40" s="34"/>
      <c r="P40" s="34"/>
      <c r="Q40" s="34"/>
      <c r="R40" s="34"/>
      <c r="S40" s="34"/>
      <c r="T40" s="59"/>
      <c r="U40" s="52"/>
      <c r="V40" s="34"/>
      <c r="W40" s="34"/>
      <c r="X40" s="34"/>
      <c r="Y40" s="52"/>
      <c r="Z40" s="34"/>
      <c r="AA40" s="34"/>
      <c r="AB40" s="34"/>
      <c r="AC40" s="52"/>
      <c r="AD40" s="34"/>
      <c r="AE40" s="34"/>
      <c r="AF40" s="34"/>
      <c r="AG40" s="52"/>
      <c r="AH40" s="34"/>
      <c r="AI40" s="34"/>
      <c r="AJ40" s="34"/>
      <c r="AK40" s="52"/>
      <c r="AL40" s="59"/>
      <c r="AM40" s="59"/>
      <c r="AN40" s="59"/>
      <c r="AO40" s="34"/>
      <c r="AP40" s="59"/>
      <c r="AQ40" s="59"/>
      <c r="AR40" s="59"/>
      <c r="AS40" s="34"/>
      <c r="AT40" s="34"/>
    </row>
    <row r="41" spans="1:48" ht="94.5" x14ac:dyDescent="0.2">
      <c r="A41" s="31" t="s">
        <v>75</v>
      </c>
      <c r="B41" s="88">
        <f>F41+J41</f>
        <v>0</v>
      </c>
      <c r="C41" s="88">
        <f t="shared" ref="C41" si="11">G41+K41</f>
        <v>0</v>
      </c>
      <c r="D41" s="88">
        <f>H41+L41</f>
        <v>0</v>
      </c>
      <c r="E41" s="79">
        <v>0</v>
      </c>
      <c r="F41" s="89">
        <v>0</v>
      </c>
      <c r="G41" s="89">
        <v>0</v>
      </c>
      <c r="H41" s="89">
        <v>0</v>
      </c>
      <c r="I41" s="79">
        <v>0</v>
      </c>
      <c r="J41" s="88">
        <v>0</v>
      </c>
      <c r="K41" s="85">
        <v>0</v>
      </c>
      <c r="L41" s="85">
        <v>0</v>
      </c>
      <c r="M41" s="115">
        <v>0</v>
      </c>
      <c r="N41" s="34"/>
      <c r="O41" s="34"/>
      <c r="P41" s="34"/>
      <c r="Q41" s="34"/>
      <c r="R41" s="34"/>
      <c r="S41" s="34"/>
      <c r="T41" s="59"/>
      <c r="U41" s="52"/>
      <c r="V41" s="34"/>
      <c r="W41" s="34"/>
      <c r="X41" s="34"/>
      <c r="Y41" s="52"/>
      <c r="Z41" s="34"/>
      <c r="AA41" s="34"/>
      <c r="AB41" s="34"/>
      <c r="AC41" s="52"/>
      <c r="AD41" s="34"/>
      <c r="AE41" s="34"/>
      <c r="AF41" s="34"/>
      <c r="AG41" s="52"/>
      <c r="AH41" s="34"/>
      <c r="AI41" s="34"/>
      <c r="AJ41" s="34"/>
      <c r="AK41" s="52"/>
      <c r="AL41" s="59"/>
      <c r="AM41" s="59"/>
      <c r="AN41" s="59"/>
      <c r="AO41" s="34"/>
      <c r="AP41" s="59"/>
      <c r="AQ41" s="59"/>
      <c r="AR41" s="59"/>
      <c r="AS41" s="34"/>
      <c r="AT41" s="34"/>
    </row>
    <row r="42" spans="1:48" ht="31.5" x14ac:dyDescent="0.2">
      <c r="A42" s="31" t="s">
        <v>39</v>
      </c>
      <c r="B42" s="88">
        <v>-3983.7679400000002</v>
      </c>
      <c r="C42" s="88">
        <v>-3983.7679400000002</v>
      </c>
      <c r="D42" s="88">
        <v>-5205.0771000000004</v>
      </c>
      <c r="E42" s="79">
        <v>0</v>
      </c>
      <c r="F42" s="89">
        <v>-3983.7679400000002</v>
      </c>
      <c r="G42" s="89">
        <v>-3983.7679400000002</v>
      </c>
      <c r="H42" s="89">
        <v>-5205.1280999999999</v>
      </c>
      <c r="I42" s="79">
        <v>0</v>
      </c>
      <c r="J42" s="85">
        <v>0</v>
      </c>
      <c r="K42" s="85">
        <v>0</v>
      </c>
      <c r="L42" s="85">
        <v>-5.0999999999999997E-2</v>
      </c>
      <c r="M42" s="115">
        <v>0</v>
      </c>
      <c r="N42" s="33"/>
      <c r="O42" s="33"/>
      <c r="P42" s="33"/>
      <c r="Q42" s="34"/>
      <c r="R42" s="33"/>
      <c r="S42" s="33"/>
      <c r="T42" s="48"/>
      <c r="U42" s="34"/>
      <c r="V42" s="33"/>
      <c r="W42" s="33"/>
      <c r="X42" s="33"/>
      <c r="Y42" s="34"/>
      <c r="Z42" s="33"/>
      <c r="AA42" s="33"/>
      <c r="AB42" s="33"/>
      <c r="AC42" s="34"/>
      <c r="AD42" s="33"/>
      <c r="AE42" s="33"/>
      <c r="AF42" s="33"/>
      <c r="AG42" s="34"/>
      <c r="AH42" s="33"/>
      <c r="AI42" s="33"/>
      <c r="AJ42" s="33"/>
      <c r="AK42" s="34"/>
      <c r="AL42" s="48"/>
      <c r="AM42" s="48"/>
      <c r="AN42" s="48"/>
      <c r="AO42" s="34"/>
      <c r="AP42" s="48"/>
      <c r="AQ42" s="48"/>
      <c r="AR42" s="48"/>
      <c r="AS42" s="35"/>
      <c r="AT42" s="34"/>
    </row>
    <row r="43" spans="1:48" ht="20.25" x14ac:dyDescent="0.2">
      <c r="A43" s="60" t="s">
        <v>40</v>
      </c>
      <c r="B43" s="87">
        <f>B35+B37</f>
        <v>1219780.51566</v>
      </c>
      <c r="C43" s="87">
        <f>C35+C37</f>
        <v>661534.60296000005</v>
      </c>
      <c r="D43" s="87">
        <f t="shared" ref="D43" si="12">D35+D37</f>
        <v>651234.06273000001</v>
      </c>
      <c r="E43" s="78">
        <f>D43/C43*100</f>
        <v>98.442932511177673</v>
      </c>
      <c r="F43" s="92">
        <f>F35+F37</f>
        <v>1163327.52669</v>
      </c>
      <c r="G43" s="92">
        <f>G35+G37</f>
        <v>635900.81469000003</v>
      </c>
      <c r="H43" s="92">
        <f>H35+H37</f>
        <v>625051.51246999996</v>
      </c>
      <c r="I43" s="78">
        <f t="shared" si="2"/>
        <v>98.293868796930369</v>
      </c>
      <c r="J43" s="87">
        <f>J35+J37</f>
        <v>210847.86797000002</v>
      </c>
      <c r="K43" s="87">
        <f>K35+K37</f>
        <v>104702.86627</v>
      </c>
      <c r="L43" s="87">
        <f>L35+L37</f>
        <v>91154.988259999998</v>
      </c>
      <c r="M43" s="30">
        <f t="shared" si="8"/>
        <v>87.060642661812395</v>
      </c>
      <c r="N43" s="61" t="e">
        <f>N35+N37</f>
        <v>#REF!</v>
      </c>
      <c r="O43" s="61" t="e">
        <f>O35+O37</f>
        <v>#REF!</v>
      </c>
      <c r="P43" s="61" t="e">
        <f>P35+P37</f>
        <v>#REF!</v>
      </c>
      <c r="Q43" s="51" t="e">
        <f>P43/O43*100</f>
        <v>#REF!</v>
      </c>
      <c r="R43" s="61" t="e">
        <f>R35+R37</f>
        <v>#REF!</v>
      </c>
      <c r="S43" s="61" t="e">
        <f>S35+S37</f>
        <v>#REF!</v>
      </c>
      <c r="T43" s="61" t="e">
        <f>T35+T37</f>
        <v>#REF!</v>
      </c>
      <c r="U43" s="52" t="e">
        <f>T43/S43*100</f>
        <v>#REF!</v>
      </c>
      <c r="V43" s="61" t="e">
        <f>V35+V37</f>
        <v>#REF!</v>
      </c>
      <c r="W43" s="61" t="e">
        <f>W35+W37</f>
        <v>#REF!</v>
      </c>
      <c r="X43" s="61" t="e">
        <f>X35+X37</f>
        <v>#REF!</v>
      </c>
      <c r="Y43" s="52" t="e">
        <f>X43/W43*100</f>
        <v>#REF!</v>
      </c>
      <c r="Z43" s="61" t="e">
        <f>Z35+Z37</f>
        <v>#REF!</v>
      </c>
      <c r="AA43" s="61" t="e">
        <f>AA35+AA37</f>
        <v>#REF!</v>
      </c>
      <c r="AB43" s="61" t="e">
        <f>AB35+AB37</f>
        <v>#REF!</v>
      </c>
      <c r="AC43" s="52" t="e">
        <f>AB43/AA43*100</f>
        <v>#REF!</v>
      </c>
      <c r="AD43" s="61" t="e">
        <f>AD35+AD37</f>
        <v>#REF!</v>
      </c>
      <c r="AE43" s="61" t="e">
        <f>AE35+AE37</f>
        <v>#REF!</v>
      </c>
      <c r="AF43" s="61" t="e">
        <f>AF35+AF37</f>
        <v>#REF!</v>
      </c>
      <c r="AG43" s="52" t="e">
        <f>AF43/AE43*100</f>
        <v>#REF!</v>
      </c>
      <c r="AH43" s="61" t="e">
        <f>AH35+AH37</f>
        <v>#REF!</v>
      </c>
      <c r="AI43" s="61" t="e">
        <f>AI35+AI37</f>
        <v>#REF!</v>
      </c>
      <c r="AJ43" s="61" t="e">
        <f>AJ35+AJ37</f>
        <v>#REF!</v>
      </c>
      <c r="AK43" s="52" t="e">
        <f>AJ43/AI43*100</f>
        <v>#REF!</v>
      </c>
      <c r="AL43" s="61" t="e">
        <f>AL35+AL37</f>
        <v>#REF!</v>
      </c>
      <c r="AM43" s="61" t="e">
        <f>AM35+AM37</f>
        <v>#REF!</v>
      </c>
      <c r="AN43" s="61" t="e">
        <f>AN35+AN37</f>
        <v>#REF!</v>
      </c>
      <c r="AO43" s="51" t="e">
        <f>AN43/AM43*100</f>
        <v>#REF!</v>
      </c>
      <c r="AP43" s="61" t="e">
        <f>AP35+AP37</f>
        <v>#REF!</v>
      </c>
      <c r="AQ43" s="61" t="e">
        <f>AQ35+AQ37</f>
        <v>#REF!</v>
      </c>
      <c r="AR43" s="61" t="e">
        <f>AR35+AR37</f>
        <v>#REF!</v>
      </c>
      <c r="AS43" s="61" t="e">
        <f>AS35+AS37</f>
        <v>#REF!</v>
      </c>
      <c r="AT43" s="51" t="e">
        <f>AR43/AQ43*100</f>
        <v>#REF!</v>
      </c>
    </row>
    <row r="44" spans="1:48" ht="12.75" hidden="1" customHeight="1" x14ac:dyDescent="0.2">
      <c r="A44" s="62"/>
      <c r="B44" s="63"/>
      <c r="C44" s="63"/>
      <c r="D44" s="56">
        <f t="shared" ref="D44:D49" si="13">H44+L44</f>
        <v>0</v>
      </c>
      <c r="E44" s="57" t="e">
        <f t="shared" si="1"/>
        <v>#DIV/0!</v>
      </c>
      <c r="F44" s="64"/>
      <c r="G44" s="64"/>
      <c r="H44" s="64"/>
      <c r="I44" s="57" t="e">
        <f t="shared" si="2"/>
        <v>#DIV/0!</v>
      </c>
      <c r="J44" s="64"/>
      <c r="K44" s="64"/>
      <c r="L44" s="64"/>
      <c r="M44" s="30" t="e">
        <f t="shared" si="8"/>
        <v>#DIV/0!</v>
      </c>
    </row>
    <row r="45" spans="1:48" ht="12.75" hidden="1" customHeight="1" x14ac:dyDescent="0.2">
      <c r="A45" s="62"/>
      <c r="B45" s="64"/>
      <c r="C45" s="64"/>
      <c r="D45" s="56">
        <f t="shared" si="13"/>
        <v>0</v>
      </c>
      <c r="E45" s="57" t="e">
        <f t="shared" si="1"/>
        <v>#DIV/0!</v>
      </c>
      <c r="F45" s="64"/>
      <c r="G45" s="64"/>
      <c r="H45" s="64"/>
      <c r="I45" s="57" t="e">
        <f t="shared" si="2"/>
        <v>#DIV/0!</v>
      </c>
      <c r="J45" s="64"/>
      <c r="K45" s="64"/>
      <c r="L45" s="64"/>
      <c r="M45" s="30" t="e">
        <f t="shared" si="8"/>
        <v>#DIV/0!</v>
      </c>
    </row>
    <row r="46" spans="1:48" ht="14.25" hidden="1" customHeight="1" x14ac:dyDescent="0.2">
      <c r="A46" s="62"/>
      <c r="B46" s="64"/>
      <c r="C46" s="64"/>
      <c r="D46" s="56">
        <f t="shared" si="13"/>
        <v>0</v>
      </c>
      <c r="E46" s="57" t="e">
        <f t="shared" si="1"/>
        <v>#DIV/0!</v>
      </c>
      <c r="F46" s="64"/>
      <c r="G46" s="64"/>
      <c r="H46" s="64"/>
      <c r="I46" s="57" t="e">
        <f t="shared" si="2"/>
        <v>#DIV/0!</v>
      </c>
      <c r="J46" s="64"/>
      <c r="K46" s="64"/>
      <c r="L46" s="64"/>
      <c r="M46" s="30" t="e">
        <f t="shared" si="8"/>
        <v>#DIV/0!</v>
      </c>
    </row>
    <row r="47" spans="1:48" ht="14.25" hidden="1" customHeight="1" x14ac:dyDescent="0.2">
      <c r="A47" s="62"/>
      <c r="B47" s="64"/>
      <c r="C47" s="64"/>
      <c r="D47" s="56">
        <f t="shared" si="13"/>
        <v>0</v>
      </c>
      <c r="E47" s="57" t="e">
        <f t="shared" si="1"/>
        <v>#DIV/0!</v>
      </c>
      <c r="F47" s="64"/>
      <c r="G47" s="64"/>
      <c r="H47" s="64"/>
      <c r="I47" s="57" t="e">
        <f t="shared" si="2"/>
        <v>#DIV/0!</v>
      </c>
      <c r="J47" s="64"/>
      <c r="K47" s="64"/>
      <c r="L47" s="64"/>
      <c r="M47" s="30" t="e">
        <f t="shared" si="8"/>
        <v>#DIV/0!</v>
      </c>
    </row>
    <row r="48" spans="1:48" ht="14.25" hidden="1" customHeight="1" x14ac:dyDescent="0.2">
      <c r="A48" s="62"/>
      <c r="B48" s="64"/>
      <c r="C48" s="64"/>
      <c r="D48" s="56">
        <f t="shared" si="13"/>
        <v>0</v>
      </c>
      <c r="E48" s="57" t="e">
        <f t="shared" si="1"/>
        <v>#DIV/0!</v>
      </c>
      <c r="F48" s="64"/>
      <c r="G48" s="64"/>
      <c r="H48" s="64"/>
      <c r="I48" s="57" t="e">
        <f t="shared" si="2"/>
        <v>#DIV/0!</v>
      </c>
      <c r="J48" s="64"/>
      <c r="K48" s="64"/>
      <c r="L48" s="64"/>
      <c r="M48" s="30" t="e">
        <f t="shared" si="8"/>
        <v>#DIV/0!</v>
      </c>
    </row>
    <row r="49" spans="1:158" ht="12.75" hidden="1" customHeight="1" x14ac:dyDescent="0.2">
      <c r="A49" s="62"/>
      <c r="B49" s="64"/>
      <c r="C49" s="64"/>
      <c r="D49" s="56">
        <f t="shared" si="13"/>
        <v>0</v>
      </c>
      <c r="E49" s="57" t="e">
        <f t="shared" si="1"/>
        <v>#DIV/0!</v>
      </c>
      <c r="F49" s="64"/>
      <c r="G49" s="64"/>
      <c r="H49" s="64"/>
      <c r="I49" s="57" t="e">
        <f t="shared" si="2"/>
        <v>#DIV/0!</v>
      </c>
      <c r="J49" s="64"/>
      <c r="K49" s="64"/>
      <c r="L49" s="64"/>
      <c r="M49" s="30" t="e">
        <f t="shared" si="8"/>
        <v>#DIV/0!</v>
      </c>
    </row>
    <row r="50" spans="1:158" ht="33.75" customHeight="1" x14ac:dyDescent="0.2">
      <c r="A50" s="112" t="s">
        <v>41</v>
      </c>
      <c r="B50" s="97">
        <f>B51+B60+B63+B68+B74+B81+B87+B90+B95+B98+B102+B79</f>
        <v>1278144.6649999996</v>
      </c>
      <c r="C50" s="97">
        <f t="shared" ref="C50:D50" si="14">C51+C60+C63+C68+C74+C81+C87+C90+C95+C98+C102+C79</f>
        <v>898112.44699999993</v>
      </c>
      <c r="D50" s="97">
        <f t="shared" si="14"/>
        <v>805358.32099999988</v>
      </c>
      <c r="E50" s="95">
        <f t="shared" si="1"/>
        <v>89.67232596432325</v>
      </c>
      <c r="F50" s="98">
        <f>F51+F60+F63+F68+F74+F81+F87+F90+F95+F102+F98</f>
        <v>1216021.068</v>
      </c>
      <c r="G50" s="98">
        <f t="shared" ref="G50:H50" si="15">G51+G60+G63+G68+G74+G81+G87+G90+G95+G102+G98</f>
        <v>852575.06199999992</v>
      </c>
      <c r="H50" s="98">
        <f t="shared" si="15"/>
        <v>784801.54999999993</v>
      </c>
      <c r="I50" s="95">
        <f t="shared" si="2"/>
        <v>92.050727845473858</v>
      </c>
      <c r="J50" s="98">
        <f>J51+J60+J63+J68+J74+J81+J87+J90+J95+J102+J98</f>
        <v>231395.46899999998</v>
      </c>
      <c r="K50" s="98">
        <f>K51+K60+K63+K68+K74+K81+K87+K90+K95+K102+K98</f>
        <v>167913.66199999998</v>
      </c>
      <c r="L50" s="98">
        <f>L51+L60+L63+L68+L74+L81+L87+L90+L95+L102+L98</f>
        <v>127466.59000000001</v>
      </c>
      <c r="M50" s="113">
        <f t="shared" si="8"/>
        <v>75.911982671189691</v>
      </c>
    </row>
    <row r="51" spans="1:158" s="66" customFormat="1" ht="31.5" x14ac:dyDescent="0.2">
      <c r="A51" s="75" t="s">
        <v>83</v>
      </c>
      <c r="B51" s="65">
        <f>SUM(B52:B59)</f>
        <v>129479.79599999999</v>
      </c>
      <c r="C51" s="65">
        <f>SUM(C52:C59)</f>
        <v>82689.798999999999</v>
      </c>
      <c r="D51" s="65">
        <f>SUM(D52:D59)</f>
        <v>80292.138999999996</v>
      </c>
      <c r="E51" s="57">
        <f t="shared" si="1"/>
        <v>97.100416219417824</v>
      </c>
      <c r="F51" s="65">
        <f>SUM(F52:F59)</f>
        <v>68613.187000000005</v>
      </c>
      <c r="G51" s="65">
        <f>SUM(G52:G59)</f>
        <v>43466.955000000002</v>
      </c>
      <c r="H51" s="65">
        <f>SUM(H52:H59)</f>
        <v>42167.216</v>
      </c>
      <c r="I51" s="57">
        <f t="shared" si="2"/>
        <v>97.009822749258603</v>
      </c>
      <c r="J51" s="65">
        <f>SUM(J52:J59)</f>
        <v>60887.407999999996</v>
      </c>
      <c r="K51" s="65">
        <f>SUM(K52:K59)</f>
        <v>39243.645000000004</v>
      </c>
      <c r="L51" s="65">
        <f>SUM(L52:L59)</f>
        <v>38145.722999999998</v>
      </c>
      <c r="M51" s="114">
        <f t="shared" si="8"/>
        <v>97.202293517842179</v>
      </c>
      <c r="Q51" s="67"/>
      <c r="U51" s="67"/>
      <c r="Y51" s="67"/>
      <c r="AC51" s="67"/>
      <c r="AG51" s="67"/>
      <c r="AK51" s="67"/>
      <c r="AO51" s="67"/>
      <c r="AT51" s="67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</row>
    <row r="52" spans="1:158" s="66" customFormat="1" ht="63" x14ac:dyDescent="0.2">
      <c r="A52" s="93" t="s">
        <v>42</v>
      </c>
      <c r="B52" s="80">
        <v>1865.069</v>
      </c>
      <c r="C52" s="80">
        <v>1297.5989999999999</v>
      </c>
      <c r="D52" s="80">
        <v>1297.5989999999999</v>
      </c>
      <c r="E52" s="126">
        <f t="shared" si="1"/>
        <v>100</v>
      </c>
      <c r="F52" s="80">
        <v>1865.069</v>
      </c>
      <c r="G52" s="80">
        <v>1297.5989999999999</v>
      </c>
      <c r="H52" s="80">
        <v>1297.5989999999999</v>
      </c>
      <c r="I52" s="126">
        <f t="shared" si="2"/>
        <v>100</v>
      </c>
      <c r="J52" s="80">
        <v>0</v>
      </c>
      <c r="K52" s="80">
        <v>0</v>
      </c>
      <c r="L52" s="80">
        <v>0</v>
      </c>
      <c r="M52" s="115">
        <v>0</v>
      </c>
      <c r="Q52" s="67"/>
      <c r="U52" s="67"/>
      <c r="Y52" s="67"/>
      <c r="AC52" s="67"/>
      <c r="AG52" s="67"/>
      <c r="AK52" s="67"/>
      <c r="AO52" s="67"/>
      <c r="AT52" s="67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</row>
    <row r="53" spans="1:158" ht="78.75" x14ac:dyDescent="0.2">
      <c r="A53" s="68" t="s">
        <v>43</v>
      </c>
      <c r="B53" s="80">
        <v>838.16899999999998</v>
      </c>
      <c r="C53" s="80">
        <v>532.89499999999998</v>
      </c>
      <c r="D53" s="80">
        <v>532.89400000000001</v>
      </c>
      <c r="E53" s="126">
        <f t="shared" si="1"/>
        <v>99.999812345771687</v>
      </c>
      <c r="F53" s="81">
        <v>838.16899999999998</v>
      </c>
      <c r="G53" s="80">
        <v>532.89499999999998</v>
      </c>
      <c r="H53" s="80">
        <v>532.89400000000001</v>
      </c>
      <c r="I53" s="126">
        <f t="shared" si="2"/>
        <v>99.999812345771687</v>
      </c>
      <c r="J53" s="127">
        <v>0</v>
      </c>
      <c r="K53" s="127">
        <v>0</v>
      </c>
      <c r="L53" s="127">
        <v>0</v>
      </c>
      <c r="M53" s="115">
        <v>0</v>
      </c>
      <c r="N53" s="5"/>
      <c r="O53" s="5"/>
      <c r="P53" s="5"/>
      <c r="Q53" s="26"/>
      <c r="R53" s="5"/>
      <c r="S53" s="5"/>
      <c r="T53" s="5"/>
      <c r="U53" s="26"/>
      <c r="V53" s="5"/>
      <c r="W53" s="5"/>
      <c r="X53" s="5"/>
      <c r="Y53" s="26"/>
      <c r="Z53" s="5"/>
      <c r="AA53" s="5"/>
      <c r="AB53" s="5"/>
      <c r="AC53" s="26"/>
      <c r="AD53" s="5"/>
      <c r="AE53" s="5"/>
      <c r="AF53" s="5"/>
      <c r="AG53" s="26"/>
      <c r="AH53" s="5"/>
      <c r="AI53" s="5"/>
      <c r="AJ53" s="5"/>
      <c r="AK53" s="26"/>
      <c r="AL53" s="5"/>
      <c r="AM53" s="5"/>
      <c r="AN53" s="5"/>
      <c r="AO53" s="26"/>
      <c r="AP53" s="5"/>
      <c r="AQ53" s="5"/>
      <c r="AR53" s="5"/>
      <c r="AS53" s="5"/>
      <c r="AT53" s="26"/>
    </row>
    <row r="54" spans="1:158" s="5" customFormat="1" ht="63" x14ac:dyDescent="0.2">
      <c r="A54" s="100" t="s">
        <v>44</v>
      </c>
      <c r="B54" s="80">
        <v>98047.741999999998</v>
      </c>
      <c r="C54" s="80">
        <v>65468.851999999999</v>
      </c>
      <c r="D54" s="80">
        <v>63227.923999999999</v>
      </c>
      <c r="E54" s="126">
        <f t="shared" si="1"/>
        <v>96.577108149078285</v>
      </c>
      <c r="F54" s="81">
        <v>39826.052000000003</v>
      </c>
      <c r="G54" s="81">
        <v>27383.798999999999</v>
      </c>
      <c r="H54" s="81">
        <v>26084.061000000002</v>
      </c>
      <c r="I54" s="126">
        <f t="shared" si="2"/>
        <v>95.253624232342645</v>
      </c>
      <c r="J54" s="81">
        <v>58221.688999999998</v>
      </c>
      <c r="K54" s="81">
        <v>38085.052000000003</v>
      </c>
      <c r="L54" s="81">
        <v>37143.862999999998</v>
      </c>
      <c r="M54" s="115">
        <f t="shared" si="8"/>
        <v>97.528718091286819</v>
      </c>
      <c r="Q54" s="26"/>
      <c r="U54" s="26"/>
      <c r="Y54" s="26"/>
      <c r="AC54" s="26"/>
      <c r="AG54" s="26"/>
      <c r="AK54" s="26"/>
      <c r="AO54" s="26"/>
      <c r="AT54" s="26"/>
    </row>
    <row r="55" spans="1:158" ht="15.75" x14ac:dyDescent="0.2">
      <c r="A55" s="68" t="s">
        <v>45</v>
      </c>
      <c r="B55" s="80">
        <v>5</v>
      </c>
      <c r="C55" s="80">
        <v>5</v>
      </c>
      <c r="D55" s="80">
        <v>5</v>
      </c>
      <c r="E55" s="126">
        <f t="shared" si="1"/>
        <v>100</v>
      </c>
      <c r="F55" s="127">
        <v>5</v>
      </c>
      <c r="G55" s="127">
        <v>5</v>
      </c>
      <c r="H55" s="127">
        <v>5</v>
      </c>
      <c r="I55" s="126">
        <f t="shared" si="2"/>
        <v>100</v>
      </c>
      <c r="J55" s="127">
        <v>0</v>
      </c>
      <c r="K55" s="127">
        <v>0</v>
      </c>
      <c r="L55" s="127">
        <v>0</v>
      </c>
      <c r="M55" s="115">
        <v>0</v>
      </c>
      <c r="N55" s="5"/>
      <c r="O55" s="5"/>
      <c r="P55" s="5"/>
      <c r="Q55" s="26"/>
      <c r="R55" s="5"/>
      <c r="S55" s="5"/>
      <c r="T55" s="5"/>
      <c r="U55" s="26"/>
      <c r="V55" s="5"/>
      <c r="W55" s="5"/>
      <c r="X55" s="5"/>
      <c r="Y55" s="26"/>
      <c r="Z55" s="5"/>
      <c r="AA55" s="5"/>
      <c r="AB55" s="5"/>
      <c r="AC55" s="26"/>
      <c r="AD55" s="5"/>
      <c r="AE55" s="5"/>
      <c r="AF55" s="5"/>
      <c r="AG55" s="26"/>
      <c r="AH55" s="5"/>
      <c r="AI55" s="5"/>
      <c r="AJ55" s="5"/>
      <c r="AK55" s="26"/>
      <c r="AL55" s="5"/>
      <c r="AM55" s="5"/>
      <c r="AN55" s="5"/>
      <c r="AO55" s="26"/>
      <c r="AP55" s="5"/>
      <c r="AQ55" s="5"/>
      <c r="AR55" s="5"/>
      <c r="AS55" s="5"/>
      <c r="AT55" s="26"/>
    </row>
    <row r="56" spans="1:158" ht="63" x14ac:dyDescent="0.2">
      <c r="A56" s="68" t="s">
        <v>46</v>
      </c>
      <c r="B56" s="80">
        <v>9606.6810000000005</v>
      </c>
      <c r="C56" s="80">
        <v>5874.6580000000004</v>
      </c>
      <c r="D56" s="80">
        <v>5874.6580000000004</v>
      </c>
      <c r="E56" s="126">
        <f t="shared" si="1"/>
        <v>100</v>
      </c>
      <c r="F56" s="127">
        <v>9606.6810000000005</v>
      </c>
      <c r="G56" s="80">
        <v>5874.6580000000004</v>
      </c>
      <c r="H56" s="80">
        <v>5874.6580000000004</v>
      </c>
      <c r="I56" s="126">
        <f t="shared" si="2"/>
        <v>100</v>
      </c>
      <c r="J56" s="127">
        <v>0</v>
      </c>
      <c r="K56" s="80">
        <v>0</v>
      </c>
      <c r="L56" s="128">
        <v>0</v>
      </c>
      <c r="M56" s="115">
        <v>0</v>
      </c>
      <c r="N56" s="5"/>
      <c r="O56" s="5"/>
      <c r="P56" s="5"/>
      <c r="Q56" s="26"/>
      <c r="R56" s="5"/>
      <c r="S56" s="5"/>
      <c r="T56" s="5"/>
      <c r="U56" s="26"/>
      <c r="V56" s="5"/>
      <c r="W56" s="5"/>
      <c r="X56" s="5"/>
      <c r="Y56" s="26"/>
      <c r="Z56" s="5"/>
      <c r="AA56" s="5"/>
      <c r="AB56" s="5"/>
      <c r="AC56" s="26"/>
      <c r="AD56" s="5"/>
      <c r="AE56" s="5"/>
      <c r="AF56" s="5"/>
      <c r="AG56" s="26"/>
      <c r="AH56" s="5"/>
      <c r="AI56" s="5"/>
      <c r="AJ56" s="5"/>
      <c r="AK56" s="26"/>
      <c r="AL56" s="5"/>
      <c r="AM56" s="5"/>
      <c r="AN56" s="5"/>
      <c r="AO56" s="26"/>
      <c r="AP56" s="5"/>
      <c r="AQ56" s="5"/>
      <c r="AR56" s="5"/>
      <c r="AS56" s="5"/>
      <c r="AT56" s="26"/>
    </row>
    <row r="57" spans="1:158" ht="31.5" x14ac:dyDescent="0.2">
      <c r="A57" s="68" t="s">
        <v>47</v>
      </c>
      <c r="B57" s="80">
        <f t="shared" ref="B57" si="16">F57+J57</f>
        <v>0</v>
      </c>
      <c r="C57" s="80">
        <f t="shared" ref="C57" si="17">G57+K57</f>
        <v>0</v>
      </c>
      <c r="D57" s="80">
        <f t="shared" ref="D57" si="18">H57+L57</f>
        <v>0</v>
      </c>
      <c r="E57" s="126">
        <v>0</v>
      </c>
      <c r="F57" s="127">
        <v>0</v>
      </c>
      <c r="G57" s="127">
        <v>0</v>
      </c>
      <c r="H57" s="127">
        <v>0</v>
      </c>
      <c r="I57" s="126">
        <v>0</v>
      </c>
      <c r="J57" s="127">
        <v>0</v>
      </c>
      <c r="K57" s="127">
        <v>0</v>
      </c>
      <c r="L57" s="127">
        <v>0</v>
      </c>
      <c r="M57" s="114">
        <v>0</v>
      </c>
      <c r="N57" s="5"/>
      <c r="O57" s="5"/>
      <c r="P57" s="5"/>
      <c r="Q57" s="26"/>
      <c r="R57" s="5"/>
      <c r="S57" s="5"/>
      <c r="T57" s="5"/>
      <c r="U57" s="26"/>
      <c r="V57" s="5"/>
      <c r="W57" s="5"/>
      <c r="X57" s="5"/>
      <c r="Y57" s="26"/>
      <c r="Z57" s="5"/>
      <c r="AA57" s="5"/>
      <c r="AB57" s="5"/>
      <c r="AC57" s="26"/>
      <c r="AD57" s="5"/>
      <c r="AE57" s="5"/>
      <c r="AF57" s="5"/>
      <c r="AG57" s="26"/>
      <c r="AH57" s="5"/>
      <c r="AI57" s="5"/>
      <c r="AJ57" s="5"/>
      <c r="AK57" s="26"/>
      <c r="AL57" s="5"/>
      <c r="AM57" s="5"/>
      <c r="AN57" s="5"/>
      <c r="AO57" s="26"/>
      <c r="AP57" s="5"/>
      <c r="AQ57" s="5"/>
      <c r="AR57" s="5"/>
      <c r="AS57" s="5"/>
      <c r="AT57" s="26"/>
    </row>
    <row r="58" spans="1:158" ht="15.75" x14ac:dyDescent="0.2">
      <c r="A58" s="68" t="s">
        <v>48</v>
      </c>
      <c r="B58" s="80">
        <v>1292</v>
      </c>
      <c r="C58" s="80">
        <v>0</v>
      </c>
      <c r="D58" s="80">
        <v>0</v>
      </c>
      <c r="E58" s="126">
        <v>0</v>
      </c>
      <c r="F58" s="127">
        <v>1140</v>
      </c>
      <c r="G58" s="80">
        <v>0</v>
      </c>
      <c r="H58" s="80">
        <v>0</v>
      </c>
      <c r="I58" s="126">
        <v>0</v>
      </c>
      <c r="J58" s="80">
        <v>152</v>
      </c>
      <c r="K58" s="80">
        <v>0</v>
      </c>
      <c r="L58" s="128">
        <v>0</v>
      </c>
      <c r="M58" s="114">
        <v>0</v>
      </c>
      <c r="N58" s="5"/>
      <c r="O58" s="5"/>
      <c r="P58" s="5"/>
      <c r="Q58" s="26"/>
      <c r="R58" s="5"/>
      <c r="S58" s="5"/>
      <c r="T58" s="5"/>
      <c r="U58" s="26"/>
      <c r="V58" s="5"/>
      <c r="W58" s="5"/>
      <c r="X58" s="5"/>
      <c r="Y58" s="26"/>
      <c r="Z58" s="5"/>
      <c r="AA58" s="5"/>
      <c r="AB58" s="5"/>
      <c r="AC58" s="26"/>
      <c r="AD58" s="5"/>
      <c r="AE58" s="5"/>
      <c r="AF58" s="5"/>
      <c r="AG58" s="26"/>
      <c r="AH58" s="5"/>
      <c r="AI58" s="5"/>
      <c r="AJ58" s="5"/>
      <c r="AK58" s="26"/>
      <c r="AL58" s="5"/>
      <c r="AM58" s="5"/>
      <c r="AN58" s="5"/>
      <c r="AO58" s="26"/>
      <c r="AP58" s="5"/>
      <c r="AQ58" s="5"/>
      <c r="AR58" s="5"/>
      <c r="AS58" s="5"/>
      <c r="AT58" s="26"/>
    </row>
    <row r="59" spans="1:158" ht="15.75" x14ac:dyDescent="0.2">
      <c r="A59" s="68" t="s">
        <v>49</v>
      </c>
      <c r="B59" s="80">
        <v>17825.134999999998</v>
      </c>
      <c r="C59" s="80">
        <v>9510.7950000000001</v>
      </c>
      <c r="D59" s="80">
        <v>9354.0640000000003</v>
      </c>
      <c r="E59" s="126">
        <f t="shared" si="1"/>
        <v>98.352072565963198</v>
      </c>
      <c r="F59" s="83">
        <v>15332.216</v>
      </c>
      <c r="G59" s="83">
        <v>8373.0040000000008</v>
      </c>
      <c r="H59" s="83">
        <v>8373.0040000000008</v>
      </c>
      <c r="I59" s="32">
        <f t="shared" si="2"/>
        <v>100</v>
      </c>
      <c r="J59" s="83">
        <v>2513.7190000000001</v>
      </c>
      <c r="K59" s="84">
        <v>1158.5930000000001</v>
      </c>
      <c r="L59" s="84">
        <v>1001.86</v>
      </c>
      <c r="M59" s="114">
        <f t="shared" si="8"/>
        <v>86.472126104680413</v>
      </c>
      <c r="N59" s="5"/>
      <c r="O59" s="5"/>
      <c r="P59" s="5"/>
      <c r="Q59" s="26"/>
      <c r="R59" s="5"/>
      <c r="S59" s="5"/>
      <c r="T59" s="5"/>
      <c r="U59" s="26"/>
      <c r="V59" s="5"/>
      <c r="W59" s="5"/>
      <c r="X59" s="5"/>
      <c r="Y59" s="26"/>
      <c r="Z59" s="5"/>
      <c r="AA59" s="5"/>
      <c r="AB59" s="5"/>
      <c r="AC59" s="26"/>
      <c r="AD59" s="5"/>
      <c r="AE59" s="5"/>
      <c r="AF59" s="5"/>
      <c r="AG59" s="26"/>
      <c r="AH59" s="5"/>
      <c r="AI59" s="5"/>
      <c r="AJ59" s="5"/>
      <c r="AK59" s="26"/>
      <c r="AL59" s="5"/>
      <c r="AM59" s="5"/>
      <c r="AN59" s="5"/>
      <c r="AO59" s="26"/>
      <c r="AP59" s="5"/>
      <c r="AQ59" s="5"/>
      <c r="AR59" s="5"/>
      <c r="AS59" s="5"/>
      <c r="AT59" s="26"/>
      <c r="AV59" s="55"/>
      <c r="AW59" s="55"/>
      <c r="AX59" s="55"/>
    </row>
    <row r="60" spans="1:158" s="66" customFormat="1" ht="15.75" x14ac:dyDescent="0.2">
      <c r="A60" s="75" t="s">
        <v>84</v>
      </c>
      <c r="B60" s="65">
        <f>SUM(B61:B62)</f>
        <v>2245.326</v>
      </c>
      <c r="C60" s="65">
        <f>SUM(C61:C62)</f>
        <v>1705.6780000000001</v>
      </c>
      <c r="D60" s="65">
        <f>SUM(D61:D62)</f>
        <v>1403.087</v>
      </c>
      <c r="E60" s="57">
        <f>D60/C60*100</f>
        <v>82.259781740750597</v>
      </c>
      <c r="F60" s="65">
        <f>F61+F62</f>
        <v>2245.326</v>
      </c>
      <c r="G60" s="65">
        <f>G61+G62</f>
        <v>1705.6780000000001</v>
      </c>
      <c r="H60" s="65">
        <f>H61+H62</f>
        <v>1705.6780000000001</v>
      </c>
      <c r="I60" s="32">
        <f t="shared" si="2"/>
        <v>100</v>
      </c>
      <c r="J60" s="65">
        <f>J61+J62</f>
        <v>2185.3000000000002</v>
      </c>
      <c r="K60" s="65">
        <f>K61+K62</f>
        <v>1671.8420000000001</v>
      </c>
      <c r="L60" s="65">
        <f>L61+L62</f>
        <v>1369.251</v>
      </c>
      <c r="M60" s="114">
        <f t="shared" si="8"/>
        <v>81.900741816511356</v>
      </c>
      <c r="N60" s="16"/>
      <c r="O60" s="16"/>
      <c r="P60" s="16"/>
      <c r="Q60" s="15"/>
      <c r="R60" s="16"/>
      <c r="S60" s="16"/>
      <c r="T60" s="16"/>
      <c r="U60" s="15"/>
      <c r="V60" s="16"/>
      <c r="W60" s="16"/>
      <c r="X60" s="16"/>
      <c r="Y60" s="15"/>
      <c r="Z60" s="16"/>
      <c r="AA60" s="16"/>
      <c r="AB60" s="16"/>
      <c r="AC60" s="15"/>
      <c r="AD60" s="16"/>
      <c r="AE60" s="16"/>
      <c r="AF60" s="16"/>
      <c r="AG60" s="15"/>
      <c r="AH60" s="16"/>
      <c r="AI60" s="16"/>
      <c r="AJ60" s="16"/>
      <c r="AK60" s="15"/>
      <c r="AL60" s="16"/>
      <c r="AM60" s="16"/>
      <c r="AN60" s="16"/>
      <c r="AO60" s="15"/>
      <c r="AP60" s="16"/>
      <c r="AQ60" s="16"/>
      <c r="AR60" s="16"/>
      <c r="AS60" s="16"/>
      <c r="AT60" s="15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</row>
    <row r="61" spans="1:158" ht="31.5" x14ac:dyDescent="0.2">
      <c r="A61" s="68" t="s">
        <v>50</v>
      </c>
      <c r="B61" s="84">
        <v>2185.3000000000002</v>
      </c>
      <c r="C61" s="84">
        <v>1671.8420000000001</v>
      </c>
      <c r="D61" s="84">
        <v>1369.251</v>
      </c>
      <c r="E61" s="32">
        <f t="shared" si="1"/>
        <v>81.900741816511356</v>
      </c>
      <c r="F61" s="84">
        <v>2185.3000000000002</v>
      </c>
      <c r="G61" s="84">
        <v>1671.8420000000001</v>
      </c>
      <c r="H61" s="84">
        <v>1671.8420000000001</v>
      </c>
      <c r="I61" s="32">
        <f t="shared" si="2"/>
        <v>100</v>
      </c>
      <c r="J61" s="84">
        <v>2185.3000000000002</v>
      </c>
      <c r="K61" s="84">
        <v>1671.8420000000001</v>
      </c>
      <c r="L61" s="84">
        <v>1369.251</v>
      </c>
      <c r="M61" s="115">
        <f t="shared" si="8"/>
        <v>81.900741816511356</v>
      </c>
      <c r="N61" s="5"/>
      <c r="O61" s="5"/>
      <c r="P61" s="5"/>
      <c r="Q61" s="26"/>
      <c r="R61" s="5"/>
      <c r="S61" s="5"/>
      <c r="T61" s="5"/>
      <c r="U61" s="26"/>
      <c r="V61" s="5"/>
      <c r="W61" s="5"/>
      <c r="X61" s="5"/>
      <c r="Y61" s="26"/>
      <c r="Z61" s="5"/>
      <c r="AA61" s="5"/>
      <c r="AB61" s="5"/>
      <c r="AC61" s="26"/>
      <c r="AD61" s="5"/>
      <c r="AE61" s="5"/>
      <c r="AF61" s="5"/>
      <c r="AG61" s="26"/>
      <c r="AH61" s="5"/>
      <c r="AI61" s="5"/>
      <c r="AJ61" s="5"/>
      <c r="AK61" s="26"/>
      <c r="AL61" s="5"/>
      <c r="AM61" s="5"/>
      <c r="AN61" s="5"/>
      <c r="AO61" s="26"/>
      <c r="AP61" s="5"/>
      <c r="AQ61" s="5"/>
      <c r="AR61" s="5"/>
      <c r="AS61" s="5"/>
      <c r="AT61" s="26"/>
    </row>
    <row r="62" spans="1:158" ht="31.5" x14ac:dyDescent="0.2">
      <c r="A62" s="68" t="s">
        <v>102</v>
      </c>
      <c r="B62" s="84">
        <v>60.026000000000003</v>
      </c>
      <c r="C62" s="84">
        <v>33.835999999999999</v>
      </c>
      <c r="D62" s="84">
        <v>33.835999999999999</v>
      </c>
      <c r="E62" s="32">
        <f t="shared" si="1"/>
        <v>100</v>
      </c>
      <c r="F62" s="84">
        <v>60.026000000000003</v>
      </c>
      <c r="G62" s="84">
        <v>33.835999999999999</v>
      </c>
      <c r="H62" s="84">
        <v>33.835999999999999</v>
      </c>
      <c r="I62" s="32">
        <f t="shared" si="2"/>
        <v>100</v>
      </c>
      <c r="J62" s="84">
        <v>0</v>
      </c>
      <c r="K62" s="84">
        <v>0</v>
      </c>
      <c r="L62" s="84">
        <v>0</v>
      </c>
      <c r="M62" s="115">
        <v>0</v>
      </c>
      <c r="N62" s="5"/>
      <c r="O62" s="5"/>
      <c r="P62" s="5"/>
      <c r="Q62" s="26"/>
      <c r="R62" s="5"/>
      <c r="S62" s="5"/>
      <c r="T62" s="5"/>
      <c r="U62" s="26"/>
      <c r="V62" s="5"/>
      <c r="W62" s="5"/>
      <c r="X62" s="5"/>
      <c r="Y62" s="26"/>
      <c r="Z62" s="5"/>
      <c r="AA62" s="5"/>
      <c r="AB62" s="5"/>
      <c r="AC62" s="26"/>
      <c r="AD62" s="5"/>
      <c r="AE62" s="5"/>
      <c r="AF62" s="5"/>
      <c r="AG62" s="26"/>
      <c r="AH62" s="5"/>
      <c r="AI62" s="5"/>
      <c r="AJ62" s="5"/>
      <c r="AK62" s="26"/>
      <c r="AL62" s="5"/>
      <c r="AM62" s="5"/>
      <c r="AN62" s="5"/>
      <c r="AO62" s="26"/>
      <c r="AP62" s="5"/>
      <c r="AQ62" s="5"/>
      <c r="AR62" s="5"/>
      <c r="AS62" s="5"/>
      <c r="AT62" s="26"/>
    </row>
    <row r="63" spans="1:158" s="66" customFormat="1" ht="63" x14ac:dyDescent="0.2">
      <c r="A63" s="75" t="s">
        <v>85</v>
      </c>
      <c r="B63" s="65">
        <f>SUM(B64:B67)</f>
        <v>780.22299999999996</v>
      </c>
      <c r="C63" s="65">
        <f>SUM(C64:C67)</f>
        <v>564.99099999999999</v>
      </c>
      <c r="D63" s="65">
        <f>SUM(D64:D67)</f>
        <v>469.32</v>
      </c>
      <c r="E63" s="57">
        <f t="shared" si="1"/>
        <v>83.066809913786244</v>
      </c>
      <c r="F63" s="110">
        <f>SUM(F64:F67)</f>
        <v>41.3</v>
      </c>
      <c r="G63" s="110">
        <f t="shared" ref="G63:H63" si="19">SUM(G64:G67)</f>
        <v>20.65</v>
      </c>
      <c r="H63" s="110">
        <f t="shared" si="19"/>
        <v>0</v>
      </c>
      <c r="I63" s="32">
        <v>0</v>
      </c>
      <c r="J63" s="110">
        <f>SUM(J64:J67)</f>
        <v>780.22299999999996</v>
      </c>
      <c r="K63" s="110">
        <f>SUM(K64:K67)</f>
        <v>564.99099999999999</v>
      </c>
      <c r="L63" s="110">
        <f>SUM(L64:L67)</f>
        <v>469.32</v>
      </c>
      <c r="M63" s="114">
        <f t="shared" si="8"/>
        <v>83.066809913786244</v>
      </c>
      <c r="N63" s="16"/>
      <c r="O63" s="16"/>
      <c r="P63" s="16"/>
      <c r="Q63" s="15"/>
      <c r="R63" s="16"/>
      <c r="S63" s="16"/>
      <c r="T63" s="16"/>
      <c r="U63" s="15"/>
      <c r="V63" s="16"/>
      <c r="W63" s="16"/>
      <c r="X63" s="16"/>
      <c r="Y63" s="15"/>
      <c r="Z63" s="16"/>
      <c r="AA63" s="16"/>
      <c r="AB63" s="16"/>
      <c r="AC63" s="15"/>
      <c r="AD63" s="16"/>
      <c r="AE63" s="16"/>
      <c r="AF63" s="16"/>
      <c r="AG63" s="15"/>
      <c r="AH63" s="16"/>
      <c r="AI63" s="16"/>
      <c r="AJ63" s="16"/>
      <c r="AK63" s="15"/>
      <c r="AL63" s="16"/>
      <c r="AM63" s="16"/>
      <c r="AN63" s="16"/>
      <c r="AO63" s="15"/>
      <c r="AP63" s="16"/>
      <c r="AQ63" s="16"/>
      <c r="AR63" s="16"/>
      <c r="AS63" s="16"/>
      <c r="AT63" s="15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</row>
    <row r="64" spans="1:158" s="66" customFormat="1" ht="15.75" x14ac:dyDescent="0.2">
      <c r="A64" s="68" t="s">
        <v>110</v>
      </c>
      <c r="B64" s="84">
        <v>720.923</v>
      </c>
      <c r="C64" s="84">
        <v>518.69100000000003</v>
      </c>
      <c r="D64" s="84">
        <v>469.32</v>
      </c>
      <c r="E64" s="32">
        <f t="shared" si="1"/>
        <v>90.481616222375166</v>
      </c>
      <c r="F64" s="99">
        <v>0</v>
      </c>
      <c r="G64" s="99">
        <v>0</v>
      </c>
      <c r="H64" s="99">
        <v>0</v>
      </c>
      <c r="I64" s="32">
        <v>0</v>
      </c>
      <c r="J64" s="99">
        <v>720.923</v>
      </c>
      <c r="K64" s="84">
        <v>518.69100000000003</v>
      </c>
      <c r="L64" s="84">
        <v>469.32</v>
      </c>
      <c r="M64" s="115">
        <f t="shared" si="8"/>
        <v>90.481616222375166</v>
      </c>
      <c r="N64" s="16"/>
      <c r="O64" s="16"/>
      <c r="P64" s="16"/>
      <c r="Q64" s="15"/>
      <c r="R64" s="16"/>
      <c r="S64" s="16"/>
      <c r="T64" s="16"/>
      <c r="U64" s="15"/>
      <c r="V64" s="16"/>
      <c r="W64" s="16"/>
      <c r="X64" s="16"/>
      <c r="Y64" s="15"/>
      <c r="Z64" s="16"/>
      <c r="AA64" s="16"/>
      <c r="AB64" s="16"/>
      <c r="AC64" s="15"/>
      <c r="AD64" s="16"/>
      <c r="AE64" s="16"/>
      <c r="AF64" s="16"/>
      <c r="AG64" s="15"/>
      <c r="AH64" s="16"/>
      <c r="AI64" s="16"/>
      <c r="AJ64" s="16"/>
      <c r="AK64" s="15"/>
      <c r="AL64" s="16"/>
      <c r="AM64" s="16"/>
      <c r="AN64" s="16"/>
      <c r="AO64" s="15"/>
      <c r="AP64" s="16"/>
      <c r="AQ64" s="16"/>
      <c r="AR64" s="16"/>
      <c r="AS64" s="16"/>
      <c r="AT64" s="15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</row>
    <row r="65" spans="1:158" s="66" customFormat="1" ht="63" x14ac:dyDescent="0.2">
      <c r="A65" s="68" t="s">
        <v>51</v>
      </c>
      <c r="B65" s="84">
        <v>41.3</v>
      </c>
      <c r="C65" s="84">
        <v>41.3</v>
      </c>
      <c r="D65" s="84">
        <v>0</v>
      </c>
      <c r="E65" s="32">
        <f t="shared" ref="E65" si="20">D65/C65*100</f>
        <v>0</v>
      </c>
      <c r="F65" s="84">
        <v>41.3</v>
      </c>
      <c r="G65" s="84">
        <v>20.65</v>
      </c>
      <c r="H65" s="99">
        <v>0</v>
      </c>
      <c r="I65" s="32">
        <v>0</v>
      </c>
      <c r="J65" s="84">
        <v>41.3</v>
      </c>
      <c r="K65" s="84">
        <v>41.3</v>
      </c>
      <c r="L65" s="99">
        <v>0</v>
      </c>
      <c r="M65" s="115">
        <f t="shared" ref="M65" si="21">L65/K65*100</f>
        <v>0</v>
      </c>
      <c r="N65" s="16"/>
      <c r="O65" s="16"/>
      <c r="P65" s="16"/>
      <c r="Q65" s="15"/>
      <c r="R65" s="16"/>
      <c r="S65" s="16"/>
      <c r="T65" s="16"/>
      <c r="U65" s="15"/>
      <c r="V65" s="16"/>
      <c r="W65" s="16"/>
      <c r="X65" s="16"/>
      <c r="Y65" s="15"/>
      <c r="Z65" s="16"/>
      <c r="AA65" s="16"/>
      <c r="AB65" s="16"/>
      <c r="AC65" s="15"/>
      <c r="AD65" s="16"/>
      <c r="AE65" s="16"/>
      <c r="AF65" s="16"/>
      <c r="AG65" s="15"/>
      <c r="AH65" s="16"/>
      <c r="AI65" s="16"/>
      <c r="AJ65" s="16"/>
      <c r="AK65" s="15"/>
      <c r="AL65" s="16"/>
      <c r="AM65" s="16"/>
      <c r="AN65" s="16"/>
      <c r="AO65" s="15"/>
      <c r="AP65" s="16"/>
      <c r="AQ65" s="16"/>
      <c r="AR65" s="16"/>
      <c r="AS65" s="16"/>
      <c r="AT65" s="1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</row>
    <row r="66" spans="1:158" s="66" customFormat="1" ht="15.75" x14ac:dyDescent="0.2">
      <c r="A66" s="68" t="s">
        <v>79</v>
      </c>
      <c r="B66" s="99">
        <f t="shared" ref="B66" si="22">J66</f>
        <v>0</v>
      </c>
      <c r="C66" s="99">
        <f t="shared" ref="C66" si="23">K66</f>
        <v>0</v>
      </c>
      <c r="D66" s="99">
        <f t="shared" ref="D66:D67" si="24">L66</f>
        <v>0</v>
      </c>
      <c r="E66" s="32">
        <v>0</v>
      </c>
      <c r="F66" s="99">
        <v>0</v>
      </c>
      <c r="G66" s="99">
        <v>0</v>
      </c>
      <c r="H66" s="99">
        <v>0</v>
      </c>
      <c r="I66" s="32">
        <v>0</v>
      </c>
      <c r="J66" s="99">
        <v>0</v>
      </c>
      <c r="K66" s="99">
        <v>0</v>
      </c>
      <c r="L66" s="99">
        <v>0</v>
      </c>
      <c r="M66" s="115">
        <v>0</v>
      </c>
      <c r="N66" s="16"/>
      <c r="O66" s="16"/>
      <c r="P66" s="16"/>
      <c r="Q66" s="15"/>
      <c r="R66" s="16"/>
      <c r="S66" s="16"/>
      <c r="T66" s="16"/>
      <c r="U66" s="15"/>
      <c r="V66" s="16"/>
      <c r="W66" s="16"/>
      <c r="X66" s="16"/>
      <c r="Y66" s="15"/>
      <c r="Z66" s="16"/>
      <c r="AA66" s="16"/>
      <c r="AB66" s="16"/>
      <c r="AC66" s="15"/>
      <c r="AD66" s="16"/>
      <c r="AE66" s="16"/>
      <c r="AF66" s="16"/>
      <c r="AG66" s="15"/>
      <c r="AH66" s="16"/>
      <c r="AI66" s="16"/>
      <c r="AJ66" s="16"/>
      <c r="AK66" s="15"/>
      <c r="AL66" s="16"/>
      <c r="AM66" s="16"/>
      <c r="AN66" s="16"/>
      <c r="AO66" s="15"/>
      <c r="AP66" s="16"/>
      <c r="AQ66" s="16"/>
      <c r="AR66" s="16"/>
      <c r="AS66" s="16"/>
      <c r="AT66" s="15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6"/>
      <c r="ER66" s="16"/>
      <c r="ES66" s="16"/>
      <c r="ET66" s="16"/>
      <c r="EU66" s="16"/>
      <c r="EV66" s="16"/>
      <c r="EW66" s="16"/>
      <c r="EX66" s="16"/>
      <c r="EY66" s="16"/>
      <c r="EZ66" s="16"/>
      <c r="FA66" s="16"/>
      <c r="FB66" s="16"/>
    </row>
    <row r="67" spans="1:158" ht="47.25" x14ac:dyDescent="0.2">
      <c r="A67" s="68" t="s">
        <v>52</v>
      </c>
      <c r="B67" s="99">
        <v>18</v>
      </c>
      <c r="C67" s="99">
        <v>5</v>
      </c>
      <c r="D67" s="99">
        <f t="shared" si="24"/>
        <v>0</v>
      </c>
      <c r="E67" s="32">
        <v>0</v>
      </c>
      <c r="F67" s="99">
        <v>0</v>
      </c>
      <c r="G67" s="99">
        <v>0</v>
      </c>
      <c r="H67" s="99">
        <v>0</v>
      </c>
      <c r="I67" s="32">
        <v>0</v>
      </c>
      <c r="J67" s="99">
        <v>18</v>
      </c>
      <c r="K67" s="99">
        <v>5</v>
      </c>
      <c r="L67" s="84">
        <v>0</v>
      </c>
      <c r="M67" s="115">
        <v>0</v>
      </c>
      <c r="N67" s="5"/>
      <c r="O67" s="5"/>
      <c r="P67" s="5"/>
      <c r="Q67" s="26"/>
      <c r="R67" s="5"/>
      <c r="S67" s="5"/>
      <c r="T67" s="5"/>
      <c r="U67" s="26"/>
      <c r="V67" s="5"/>
      <c r="W67" s="5"/>
      <c r="X67" s="5"/>
      <c r="Y67" s="26"/>
      <c r="Z67" s="5"/>
      <c r="AA67" s="5"/>
      <c r="AB67" s="5"/>
      <c r="AC67" s="26"/>
      <c r="AD67" s="5"/>
      <c r="AE67" s="5"/>
      <c r="AF67" s="5"/>
      <c r="AG67" s="26"/>
      <c r="AH67" s="5"/>
      <c r="AI67" s="5"/>
      <c r="AJ67" s="5"/>
      <c r="AK67" s="26"/>
      <c r="AL67" s="5"/>
      <c r="AM67" s="5"/>
      <c r="AN67" s="5"/>
      <c r="AO67" s="26"/>
      <c r="AP67" s="5"/>
      <c r="AQ67" s="5"/>
      <c r="AR67" s="5"/>
      <c r="AS67" s="5"/>
      <c r="AT67" s="26"/>
    </row>
    <row r="68" spans="1:158" s="66" customFormat="1" ht="15.75" x14ac:dyDescent="0.2">
      <c r="A68" s="75" t="s">
        <v>86</v>
      </c>
      <c r="B68" s="65">
        <f>SUM(B69:B73)</f>
        <v>182296.554</v>
      </c>
      <c r="C68" s="65">
        <f>SUM(C69:C73)</f>
        <v>146016.51999999999</v>
      </c>
      <c r="D68" s="65">
        <f>SUM(D69:D73)</f>
        <v>109534.38700000002</v>
      </c>
      <c r="E68" s="57">
        <f t="shared" si="1"/>
        <v>75.01506473377124</v>
      </c>
      <c r="F68" s="65">
        <f>SUM(F69:F73)</f>
        <v>159485.845</v>
      </c>
      <c r="G68" s="65">
        <f>SUM(G69:G73)</f>
        <v>120366.33</v>
      </c>
      <c r="H68" s="65">
        <f>SUM(H69:H73)</f>
        <v>101528.261</v>
      </c>
      <c r="I68" s="32">
        <f t="shared" si="2"/>
        <v>84.349386576794359</v>
      </c>
      <c r="J68" s="65">
        <f>SUM(J69:J73)</f>
        <v>64196.123999999996</v>
      </c>
      <c r="K68" s="65">
        <f>SUM(K69:K73)</f>
        <v>55691.026999999995</v>
      </c>
      <c r="L68" s="65">
        <f>SUM(L69:L73)</f>
        <v>28926.18</v>
      </c>
      <c r="M68" s="114">
        <f t="shared" si="8"/>
        <v>51.940467896201667</v>
      </c>
      <c r="N68" s="16"/>
      <c r="O68" s="16"/>
      <c r="P68" s="16"/>
      <c r="Q68" s="15"/>
      <c r="R68" s="16"/>
      <c r="S68" s="16"/>
      <c r="T68" s="16"/>
      <c r="U68" s="15"/>
      <c r="V68" s="16"/>
      <c r="W68" s="16"/>
      <c r="X68" s="16"/>
      <c r="Y68" s="15"/>
      <c r="Z68" s="16"/>
      <c r="AA68" s="16"/>
      <c r="AB68" s="16"/>
      <c r="AC68" s="15"/>
      <c r="AD68" s="16"/>
      <c r="AE68" s="16"/>
      <c r="AF68" s="16"/>
      <c r="AG68" s="15"/>
      <c r="AH68" s="16"/>
      <c r="AI68" s="16"/>
      <c r="AJ68" s="16"/>
      <c r="AK68" s="15"/>
      <c r="AL68" s="16"/>
      <c r="AM68" s="16"/>
      <c r="AN68" s="16"/>
      <c r="AO68" s="15"/>
      <c r="AP68" s="16"/>
      <c r="AQ68" s="16"/>
      <c r="AR68" s="16"/>
      <c r="AS68" s="16"/>
      <c r="AT68" s="15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</row>
    <row r="69" spans="1:158" s="66" customFormat="1" ht="15.75" x14ac:dyDescent="0.2">
      <c r="A69" s="68" t="s">
        <v>53</v>
      </c>
      <c r="B69" s="84">
        <v>107206.609</v>
      </c>
      <c r="C69" s="84">
        <v>82342.956999999995</v>
      </c>
      <c r="D69" s="84">
        <v>73869.489000000001</v>
      </c>
      <c r="E69" s="32">
        <f>D69/C69*100</f>
        <v>89.709541278679126</v>
      </c>
      <c r="F69" s="84">
        <v>107072.22100000001</v>
      </c>
      <c r="G69" s="84">
        <v>82223.778000000006</v>
      </c>
      <c r="H69" s="84">
        <v>73798.78</v>
      </c>
      <c r="I69" s="32">
        <f>H69/G69*100</f>
        <v>89.753574689793496</v>
      </c>
      <c r="J69" s="84">
        <v>209.38800000000001</v>
      </c>
      <c r="K69" s="84">
        <v>194.18</v>
      </c>
      <c r="L69" s="84">
        <v>145.709</v>
      </c>
      <c r="M69" s="115">
        <v>0</v>
      </c>
      <c r="N69" s="16"/>
      <c r="O69" s="16"/>
      <c r="P69" s="16"/>
      <c r="Q69" s="15"/>
      <c r="R69" s="16"/>
      <c r="S69" s="16"/>
      <c r="T69" s="16"/>
      <c r="U69" s="15"/>
      <c r="V69" s="16"/>
      <c r="W69" s="16"/>
      <c r="X69" s="16"/>
      <c r="Y69" s="15"/>
      <c r="Z69" s="16"/>
      <c r="AA69" s="16"/>
      <c r="AB69" s="16"/>
      <c r="AC69" s="15"/>
      <c r="AD69" s="16"/>
      <c r="AE69" s="16"/>
      <c r="AF69" s="16"/>
      <c r="AG69" s="15"/>
      <c r="AH69" s="16"/>
      <c r="AI69" s="16"/>
      <c r="AJ69" s="16"/>
      <c r="AK69" s="15"/>
      <c r="AL69" s="16"/>
      <c r="AM69" s="16"/>
      <c r="AN69" s="16"/>
      <c r="AO69" s="15"/>
      <c r="AP69" s="16"/>
      <c r="AQ69" s="16"/>
      <c r="AR69" s="16"/>
      <c r="AS69" s="16"/>
      <c r="AT69" s="1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</row>
    <row r="70" spans="1:158" s="66" customFormat="1" ht="15.75" x14ac:dyDescent="0.2">
      <c r="A70" s="68" t="s">
        <v>103</v>
      </c>
      <c r="B70" s="84">
        <v>24</v>
      </c>
      <c r="C70" s="84">
        <f>G70+K70</f>
        <v>0</v>
      </c>
      <c r="D70" s="84">
        <f>H70+L70</f>
        <v>0</v>
      </c>
      <c r="E70" s="32" t="e">
        <f>D70/C70*100</f>
        <v>#DIV/0!</v>
      </c>
      <c r="F70" s="84">
        <v>24</v>
      </c>
      <c r="G70" s="84">
        <v>0</v>
      </c>
      <c r="H70" s="84">
        <v>0</v>
      </c>
      <c r="I70" s="32" t="e">
        <f>H70/G70*100</f>
        <v>#DIV/0!</v>
      </c>
      <c r="J70" s="84">
        <v>0</v>
      </c>
      <c r="K70" s="84">
        <v>0</v>
      </c>
      <c r="L70" s="84">
        <v>0</v>
      </c>
      <c r="M70" s="115">
        <v>0</v>
      </c>
      <c r="N70" s="16"/>
      <c r="O70" s="16"/>
      <c r="P70" s="16"/>
      <c r="Q70" s="15"/>
      <c r="R70" s="16"/>
      <c r="S70" s="16"/>
      <c r="T70" s="16"/>
      <c r="U70" s="15"/>
      <c r="V70" s="16"/>
      <c r="W70" s="16"/>
      <c r="X70" s="16"/>
      <c r="Y70" s="15"/>
      <c r="Z70" s="16"/>
      <c r="AA70" s="16"/>
      <c r="AB70" s="16"/>
      <c r="AC70" s="15"/>
      <c r="AD70" s="16"/>
      <c r="AE70" s="16"/>
      <c r="AF70" s="16"/>
      <c r="AG70" s="15"/>
      <c r="AH70" s="16"/>
      <c r="AI70" s="16"/>
      <c r="AJ70" s="16"/>
      <c r="AK70" s="15"/>
      <c r="AL70" s="16"/>
      <c r="AM70" s="16"/>
      <c r="AN70" s="16"/>
      <c r="AO70" s="15"/>
      <c r="AP70" s="16"/>
      <c r="AQ70" s="16"/>
      <c r="AR70" s="16"/>
      <c r="AS70" s="16"/>
      <c r="AT70" s="15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</row>
    <row r="71" spans="1:158" ht="31.5" x14ac:dyDescent="0.2">
      <c r="A71" s="68" t="s">
        <v>78</v>
      </c>
      <c r="B71" s="84">
        <v>64336.851999999999</v>
      </c>
      <c r="C71" s="84">
        <v>55122.826999999997</v>
      </c>
      <c r="D71" s="84">
        <v>28780.472000000002</v>
      </c>
      <c r="E71" s="32">
        <f t="shared" si="1"/>
        <v>52.211531168385108</v>
      </c>
      <c r="F71" s="84">
        <v>41705.781000000003</v>
      </c>
      <c r="G71" s="84">
        <v>29643.401000000002</v>
      </c>
      <c r="H71" s="84">
        <v>20845.055</v>
      </c>
      <c r="I71" s="32">
        <f>H71/G71*100</f>
        <v>70.31937732111102</v>
      </c>
      <c r="J71" s="84">
        <v>63572.466</v>
      </c>
      <c r="K71" s="84">
        <v>55122.826999999997</v>
      </c>
      <c r="L71" s="84">
        <v>28780.471000000001</v>
      </c>
      <c r="M71" s="115">
        <f t="shared" si="8"/>
        <v>52.211529354254637</v>
      </c>
      <c r="N71" s="5"/>
      <c r="O71" s="5"/>
      <c r="P71" s="5"/>
      <c r="Q71" s="26"/>
      <c r="R71" s="5"/>
      <c r="S71" s="5"/>
      <c r="T71" s="5"/>
      <c r="U71" s="26"/>
      <c r="V71" s="5"/>
      <c r="W71" s="5"/>
      <c r="X71" s="5"/>
      <c r="Y71" s="26"/>
      <c r="Z71" s="5"/>
      <c r="AA71" s="5"/>
      <c r="AB71" s="5"/>
      <c r="AC71" s="26"/>
      <c r="AD71" s="5"/>
      <c r="AE71" s="5"/>
      <c r="AF71" s="5"/>
      <c r="AG71" s="26"/>
      <c r="AH71" s="5"/>
      <c r="AI71" s="5"/>
      <c r="AJ71" s="5"/>
      <c r="AK71" s="26"/>
      <c r="AL71" s="5"/>
      <c r="AM71" s="5"/>
      <c r="AN71" s="5"/>
      <c r="AO71" s="26"/>
      <c r="AP71" s="5"/>
      <c r="AQ71" s="5"/>
      <c r="AR71" s="5"/>
      <c r="AS71" s="5"/>
      <c r="AT71" s="26"/>
    </row>
    <row r="72" spans="1:158" ht="15.75" x14ac:dyDescent="0.2">
      <c r="A72" s="68" t="s">
        <v>97</v>
      </c>
      <c r="B72" s="84">
        <v>0</v>
      </c>
      <c r="C72" s="84">
        <v>0</v>
      </c>
      <c r="D72" s="84">
        <f t="shared" ref="D72" si="25">H72+L72</f>
        <v>0</v>
      </c>
      <c r="E72" s="32" t="e">
        <f t="shared" si="1"/>
        <v>#DIV/0!</v>
      </c>
      <c r="F72" s="84">
        <v>0</v>
      </c>
      <c r="G72" s="84">
        <v>0</v>
      </c>
      <c r="H72" s="84">
        <v>0</v>
      </c>
      <c r="I72" s="32">
        <v>0</v>
      </c>
      <c r="J72" s="84">
        <v>0</v>
      </c>
      <c r="K72" s="84">
        <v>0</v>
      </c>
      <c r="L72" s="84">
        <v>0</v>
      </c>
      <c r="M72" s="115">
        <v>0</v>
      </c>
      <c r="N72" s="5"/>
      <c r="O72" s="5"/>
      <c r="P72" s="5"/>
      <c r="Q72" s="26"/>
      <c r="R72" s="5"/>
      <c r="S72" s="5"/>
      <c r="T72" s="5"/>
      <c r="U72" s="26"/>
      <c r="V72" s="5"/>
      <c r="W72" s="5"/>
      <c r="X72" s="5"/>
      <c r="Y72" s="26"/>
      <c r="Z72" s="5"/>
      <c r="AA72" s="5"/>
      <c r="AB72" s="5"/>
      <c r="AC72" s="26"/>
      <c r="AD72" s="5"/>
      <c r="AE72" s="5"/>
      <c r="AF72" s="5"/>
      <c r="AG72" s="26"/>
      <c r="AH72" s="5"/>
      <c r="AI72" s="5"/>
      <c r="AJ72" s="5"/>
      <c r="AK72" s="26"/>
      <c r="AL72" s="5"/>
      <c r="AM72" s="5"/>
      <c r="AN72" s="5"/>
      <c r="AO72" s="26"/>
      <c r="AP72" s="5"/>
      <c r="AQ72" s="5"/>
      <c r="AR72" s="5"/>
      <c r="AS72" s="5"/>
      <c r="AT72" s="26"/>
    </row>
    <row r="73" spans="1:158" ht="31.5" x14ac:dyDescent="0.2">
      <c r="A73" s="68" t="s">
        <v>54</v>
      </c>
      <c r="B73" s="84">
        <v>10729.093000000001</v>
      </c>
      <c r="C73" s="84">
        <v>8550.7360000000008</v>
      </c>
      <c r="D73" s="84">
        <v>6884.4260000000004</v>
      </c>
      <c r="E73" s="32">
        <f t="shared" si="1"/>
        <v>80.512671657737997</v>
      </c>
      <c r="F73" s="84">
        <v>10683.843000000001</v>
      </c>
      <c r="G73" s="84">
        <v>8499.1509999999998</v>
      </c>
      <c r="H73" s="84">
        <v>6884.4260000000004</v>
      </c>
      <c r="I73" s="32">
        <f>H73/G73*100</f>
        <v>81.001337663020706</v>
      </c>
      <c r="J73" s="84">
        <v>414.27</v>
      </c>
      <c r="K73" s="84">
        <v>374.02</v>
      </c>
      <c r="L73" s="84">
        <v>0</v>
      </c>
      <c r="M73" s="115">
        <v>0</v>
      </c>
      <c r="N73" s="5"/>
      <c r="O73" s="5"/>
      <c r="P73" s="5"/>
      <c r="Q73" s="26"/>
      <c r="R73" s="5"/>
      <c r="S73" s="5"/>
      <c r="T73" s="5"/>
      <c r="U73" s="26"/>
      <c r="V73" s="5"/>
      <c r="W73" s="5"/>
      <c r="X73" s="5"/>
      <c r="Y73" s="26"/>
      <c r="Z73" s="5"/>
      <c r="AA73" s="5"/>
      <c r="AB73" s="5"/>
      <c r="AC73" s="26"/>
      <c r="AD73" s="5"/>
      <c r="AE73" s="5"/>
      <c r="AF73" s="5"/>
      <c r="AG73" s="26"/>
      <c r="AH73" s="5"/>
      <c r="AI73" s="5"/>
      <c r="AJ73" s="5"/>
      <c r="AK73" s="26"/>
      <c r="AL73" s="5"/>
      <c r="AM73" s="5"/>
      <c r="AN73" s="5"/>
      <c r="AO73" s="26"/>
      <c r="AP73" s="5"/>
      <c r="AQ73" s="5"/>
      <c r="AR73" s="5"/>
      <c r="AS73" s="5"/>
      <c r="AT73" s="26"/>
    </row>
    <row r="74" spans="1:158" s="71" customFormat="1" ht="31.5" x14ac:dyDescent="0.2">
      <c r="A74" s="75" t="s">
        <v>87</v>
      </c>
      <c r="B74" s="65">
        <f>SUM(B75:B78)</f>
        <v>82012.388000000006</v>
      </c>
      <c r="C74" s="65">
        <f t="shared" ref="C74:D74" si="26">SUM(C75:C78)</f>
        <v>50451.805000000008</v>
      </c>
      <c r="D74" s="65">
        <f>SUM(D75:D78)</f>
        <v>37341.446000000004</v>
      </c>
      <c r="E74" s="57">
        <f t="shared" si="1"/>
        <v>74.014093251965903</v>
      </c>
      <c r="F74" s="65">
        <f>F75+F76+F77+F78</f>
        <v>49383.46</v>
      </c>
      <c r="G74" s="65">
        <f>G75+G76+G77+G78</f>
        <v>29635.641000000003</v>
      </c>
      <c r="H74" s="65">
        <f>H75+H76+H77+H78</f>
        <v>22444.402999999998</v>
      </c>
      <c r="I74" s="32">
        <f t="shared" si="2"/>
        <v>75.734494826685193</v>
      </c>
      <c r="J74" s="65">
        <f t="shared" ref="J74:L74" si="27">J75+J76+J77+J78</f>
        <v>72187.396999999997</v>
      </c>
      <c r="K74" s="65">
        <f t="shared" si="27"/>
        <v>44270.98</v>
      </c>
      <c r="L74" s="65">
        <f t="shared" si="27"/>
        <v>33283.358</v>
      </c>
      <c r="M74" s="114">
        <f t="shared" si="8"/>
        <v>75.180983118060624</v>
      </c>
      <c r="N74" s="69"/>
      <c r="O74" s="69"/>
      <c r="P74" s="69"/>
      <c r="Q74" s="70"/>
      <c r="R74" s="69"/>
      <c r="S74" s="69"/>
      <c r="T74" s="69"/>
      <c r="U74" s="70"/>
      <c r="V74" s="69"/>
      <c r="W74" s="69"/>
      <c r="X74" s="69"/>
      <c r="Y74" s="70"/>
      <c r="Z74" s="69"/>
      <c r="AA74" s="69"/>
      <c r="AB74" s="69"/>
      <c r="AC74" s="70"/>
      <c r="AD74" s="69"/>
      <c r="AE74" s="69"/>
      <c r="AF74" s="69"/>
      <c r="AG74" s="70"/>
      <c r="AH74" s="69"/>
      <c r="AI74" s="69"/>
      <c r="AJ74" s="69"/>
      <c r="AK74" s="70"/>
      <c r="AL74" s="69"/>
      <c r="AM74" s="69"/>
      <c r="AN74" s="69"/>
      <c r="AO74" s="70"/>
      <c r="AP74" s="69"/>
      <c r="AQ74" s="69"/>
      <c r="AR74" s="69"/>
      <c r="AS74" s="69"/>
      <c r="AT74" s="70"/>
      <c r="AU74" s="69"/>
      <c r="AV74" s="69"/>
      <c r="AW74" s="69"/>
      <c r="AX74" s="69"/>
      <c r="AY74" s="69"/>
      <c r="AZ74" s="69"/>
      <c r="BA74" s="69"/>
      <c r="BB74" s="69"/>
      <c r="BC74" s="69"/>
      <c r="BD74" s="69"/>
      <c r="BE74" s="69"/>
      <c r="BF74" s="69"/>
      <c r="BG74" s="69"/>
      <c r="BH74" s="69"/>
      <c r="BI74" s="69"/>
      <c r="BJ74" s="69"/>
      <c r="BK74" s="69"/>
      <c r="BL74" s="69"/>
      <c r="BM74" s="69"/>
      <c r="BN74" s="69"/>
      <c r="BO74" s="69"/>
      <c r="BP74" s="69"/>
      <c r="BQ74" s="69"/>
      <c r="BR74" s="69"/>
      <c r="BS74" s="69"/>
      <c r="BT74" s="69"/>
      <c r="BU74" s="69"/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  <c r="CQ74" s="69"/>
      <c r="CR74" s="69"/>
      <c r="CS74" s="69"/>
      <c r="CT74" s="69"/>
      <c r="CU74" s="69"/>
      <c r="CV74" s="69"/>
      <c r="CW74" s="69"/>
      <c r="CX74" s="69"/>
      <c r="CY74" s="69"/>
      <c r="CZ74" s="69"/>
      <c r="DA74" s="69"/>
      <c r="DB74" s="69"/>
      <c r="DC74" s="69"/>
      <c r="DD74" s="69"/>
      <c r="DE74" s="69"/>
      <c r="DF74" s="69"/>
      <c r="DG74" s="69"/>
      <c r="DH74" s="69"/>
      <c r="DI74" s="69"/>
      <c r="DJ74" s="69"/>
      <c r="DK74" s="69"/>
      <c r="DL74" s="69"/>
      <c r="DM74" s="69"/>
      <c r="DN74" s="69"/>
      <c r="DO74" s="69"/>
      <c r="DP74" s="69"/>
      <c r="DQ74" s="69"/>
      <c r="DR74" s="69"/>
      <c r="DS74" s="69"/>
      <c r="DT74" s="69"/>
      <c r="DU74" s="69"/>
      <c r="DV74" s="69"/>
      <c r="DW74" s="69"/>
      <c r="DX74" s="69"/>
      <c r="DY74" s="69"/>
      <c r="DZ74" s="69"/>
      <c r="EA74" s="69"/>
      <c r="EB74" s="69"/>
      <c r="EC74" s="69"/>
      <c r="ED74" s="69"/>
      <c r="EE74" s="69"/>
      <c r="EF74" s="69"/>
      <c r="EG74" s="69"/>
      <c r="EH74" s="69"/>
      <c r="EI74" s="69"/>
      <c r="EJ74" s="69"/>
      <c r="EK74" s="69"/>
      <c r="EL74" s="69"/>
      <c r="EM74" s="69"/>
      <c r="EN74" s="69"/>
      <c r="EO74" s="69"/>
      <c r="EP74" s="69"/>
      <c r="EQ74" s="69"/>
      <c r="ER74" s="69"/>
      <c r="ES74" s="69"/>
      <c r="ET74" s="69"/>
      <c r="EU74" s="69"/>
      <c r="EV74" s="69"/>
      <c r="EW74" s="69"/>
      <c r="EX74" s="69"/>
      <c r="EY74" s="69"/>
      <c r="EZ74" s="69"/>
      <c r="FA74" s="69"/>
      <c r="FB74" s="69"/>
    </row>
    <row r="75" spans="1:158" ht="15.75" x14ac:dyDescent="0.2">
      <c r="A75" s="68" t="s">
        <v>55</v>
      </c>
      <c r="B75" s="84">
        <v>1943.126</v>
      </c>
      <c r="C75" s="84">
        <v>529.96900000000005</v>
      </c>
      <c r="D75" s="84">
        <v>529.96900000000005</v>
      </c>
      <c r="E75" s="32">
        <f t="shared" si="1"/>
        <v>100</v>
      </c>
      <c r="F75" s="84">
        <v>0</v>
      </c>
      <c r="G75" s="84">
        <v>0</v>
      </c>
      <c r="H75" s="84">
        <v>0</v>
      </c>
      <c r="I75" s="32">
        <v>0</v>
      </c>
      <c r="J75" s="84">
        <v>1943.126</v>
      </c>
      <c r="K75" s="84">
        <v>529.96900000000005</v>
      </c>
      <c r="L75" s="84">
        <v>529.96900000000005</v>
      </c>
      <c r="M75" s="115">
        <f t="shared" si="8"/>
        <v>100</v>
      </c>
      <c r="N75" s="5"/>
      <c r="O75" s="5"/>
      <c r="P75" s="5"/>
      <c r="Q75" s="26"/>
      <c r="R75" s="5"/>
      <c r="S75" s="5"/>
      <c r="T75" s="5"/>
      <c r="U75" s="26"/>
      <c r="V75" s="5"/>
      <c r="W75" s="5"/>
      <c r="X75" s="5"/>
      <c r="Y75" s="26"/>
      <c r="Z75" s="5"/>
      <c r="AA75" s="5"/>
      <c r="AB75" s="5"/>
      <c r="AC75" s="26"/>
      <c r="AD75" s="5"/>
      <c r="AE75" s="5"/>
      <c r="AF75" s="5"/>
      <c r="AG75" s="26"/>
      <c r="AH75" s="5"/>
      <c r="AI75" s="5"/>
      <c r="AJ75" s="5"/>
      <c r="AK75" s="26"/>
      <c r="AL75" s="5"/>
      <c r="AM75" s="5"/>
      <c r="AN75" s="5"/>
      <c r="AO75" s="26"/>
      <c r="AP75" s="5"/>
      <c r="AQ75" s="5"/>
      <c r="AR75" s="5"/>
      <c r="AS75" s="5"/>
      <c r="AT75" s="26"/>
    </row>
    <row r="76" spans="1:158" ht="15.75" x14ac:dyDescent="0.2">
      <c r="A76" s="68" t="s">
        <v>56</v>
      </c>
      <c r="B76" s="84">
        <v>41583.419000000002</v>
      </c>
      <c r="C76" s="84">
        <v>29129.329000000002</v>
      </c>
      <c r="D76" s="84">
        <v>19568.526000000002</v>
      </c>
      <c r="E76" s="32">
        <f t="shared" si="1"/>
        <v>67.178087075057576</v>
      </c>
      <c r="F76" s="84">
        <v>39591.881000000001</v>
      </c>
      <c r="G76" s="84">
        <v>26242.329000000002</v>
      </c>
      <c r="H76" s="84">
        <v>19174.421999999999</v>
      </c>
      <c r="I76" s="32">
        <f t="shared" si="2"/>
        <v>73.066769340480391</v>
      </c>
      <c r="J76" s="84">
        <v>31758.428</v>
      </c>
      <c r="K76" s="84">
        <v>22948.504000000001</v>
      </c>
      <c r="L76" s="84">
        <v>15510.438</v>
      </c>
      <c r="M76" s="115">
        <f t="shared" si="8"/>
        <v>67.588013580318787</v>
      </c>
      <c r="N76" s="5"/>
      <c r="O76" s="5"/>
      <c r="P76" s="5"/>
      <c r="Q76" s="26"/>
      <c r="R76" s="5"/>
      <c r="S76" s="5"/>
      <c r="T76" s="5"/>
      <c r="U76" s="26"/>
      <c r="V76" s="5"/>
      <c r="W76" s="5"/>
      <c r="X76" s="5"/>
      <c r="Y76" s="26"/>
      <c r="Z76" s="5"/>
      <c r="AA76" s="5"/>
      <c r="AB76" s="5"/>
      <c r="AC76" s="26"/>
      <c r="AD76" s="5"/>
      <c r="AE76" s="5"/>
      <c r="AF76" s="5"/>
      <c r="AG76" s="26"/>
      <c r="AH76" s="5"/>
      <c r="AI76" s="5"/>
      <c r="AJ76" s="5"/>
      <c r="AK76" s="26"/>
      <c r="AL76" s="5"/>
      <c r="AM76" s="5"/>
      <c r="AN76" s="5"/>
      <c r="AO76" s="26"/>
      <c r="AP76" s="5"/>
      <c r="AQ76" s="5"/>
      <c r="AR76" s="5"/>
      <c r="AS76" s="5"/>
      <c r="AT76" s="26"/>
    </row>
    <row r="77" spans="1:158" ht="15.75" x14ac:dyDescent="0.2">
      <c r="A77" s="68" t="s">
        <v>57</v>
      </c>
      <c r="B77" s="84">
        <v>38485.843000000001</v>
      </c>
      <c r="C77" s="84">
        <v>20792.507000000001</v>
      </c>
      <c r="D77" s="84">
        <v>17242.951000000001</v>
      </c>
      <c r="E77" s="32">
        <f t="shared" si="1"/>
        <v>82.928677143165089</v>
      </c>
      <c r="F77" s="84">
        <v>9791.5789999999997</v>
      </c>
      <c r="G77" s="84">
        <v>3393.3119999999999</v>
      </c>
      <c r="H77" s="84">
        <v>3269.9810000000002</v>
      </c>
      <c r="I77" s="32">
        <f t="shared" si="2"/>
        <v>96.365468309427499</v>
      </c>
      <c r="J77" s="84">
        <v>38485.843000000001</v>
      </c>
      <c r="K77" s="84">
        <v>20792.507000000001</v>
      </c>
      <c r="L77" s="84">
        <v>17242.951000000001</v>
      </c>
      <c r="M77" s="115">
        <f t="shared" si="8"/>
        <v>82.928677143165089</v>
      </c>
      <c r="N77" s="5"/>
      <c r="O77" s="5"/>
      <c r="P77" s="5"/>
      <c r="Q77" s="26"/>
      <c r="R77" s="5"/>
      <c r="S77" s="5"/>
      <c r="T77" s="5"/>
      <c r="U77" s="26"/>
      <c r="V77" s="5"/>
      <c r="W77" s="5"/>
      <c r="X77" s="5"/>
      <c r="Y77" s="26"/>
      <c r="Z77" s="5"/>
      <c r="AA77" s="5"/>
      <c r="AB77" s="5"/>
      <c r="AC77" s="26"/>
      <c r="AD77" s="5"/>
      <c r="AE77" s="5"/>
      <c r="AF77" s="5"/>
      <c r="AG77" s="26"/>
      <c r="AH77" s="5"/>
      <c r="AI77" s="5"/>
      <c r="AJ77" s="5"/>
      <c r="AK77" s="26"/>
      <c r="AL77" s="5"/>
      <c r="AM77" s="5"/>
      <c r="AN77" s="5"/>
      <c r="AO77" s="26"/>
      <c r="AP77" s="5"/>
      <c r="AQ77" s="5"/>
      <c r="AR77" s="5"/>
      <c r="AS77" s="5"/>
      <c r="AT77" s="26"/>
    </row>
    <row r="78" spans="1:158" ht="31.5" x14ac:dyDescent="0.2">
      <c r="A78" s="68" t="s">
        <v>95</v>
      </c>
      <c r="B78" s="84">
        <f t="shared" ref="B78" si="28">F78+J78</f>
        <v>0</v>
      </c>
      <c r="C78" s="84">
        <f t="shared" ref="C78" si="29">G78+K78</f>
        <v>0</v>
      </c>
      <c r="D78" s="84">
        <f t="shared" ref="D78" si="30">H78+L78</f>
        <v>0</v>
      </c>
      <c r="E78" s="32">
        <v>0</v>
      </c>
      <c r="F78" s="84">
        <v>0</v>
      </c>
      <c r="G78" s="84">
        <v>0</v>
      </c>
      <c r="H78" s="84">
        <v>0</v>
      </c>
      <c r="I78" s="32">
        <v>0</v>
      </c>
      <c r="J78" s="84">
        <v>0</v>
      </c>
      <c r="K78" s="84">
        <v>0</v>
      </c>
      <c r="L78" s="84">
        <v>0</v>
      </c>
      <c r="M78" s="115">
        <v>0</v>
      </c>
      <c r="N78" s="5"/>
      <c r="O78" s="5"/>
      <c r="P78" s="5"/>
      <c r="Q78" s="26"/>
      <c r="R78" s="5"/>
      <c r="S78" s="5"/>
      <c r="T78" s="5"/>
      <c r="U78" s="26"/>
      <c r="V78" s="5"/>
      <c r="W78" s="5"/>
      <c r="X78" s="5"/>
      <c r="Y78" s="26"/>
      <c r="Z78" s="5"/>
      <c r="AA78" s="5"/>
      <c r="AB78" s="5"/>
      <c r="AC78" s="26"/>
      <c r="AD78" s="5"/>
      <c r="AE78" s="5"/>
      <c r="AF78" s="5"/>
      <c r="AG78" s="26"/>
      <c r="AH78" s="5"/>
      <c r="AI78" s="5"/>
      <c r="AJ78" s="5"/>
      <c r="AK78" s="26"/>
      <c r="AL78" s="5"/>
      <c r="AM78" s="5"/>
      <c r="AN78" s="5"/>
      <c r="AO78" s="26"/>
      <c r="AP78" s="5"/>
      <c r="AQ78" s="5"/>
      <c r="AR78" s="5"/>
      <c r="AS78" s="5"/>
      <c r="AT78" s="26"/>
    </row>
    <row r="79" spans="1:158" s="71" customFormat="1" ht="15.75" x14ac:dyDescent="0.2">
      <c r="A79" s="75" t="s">
        <v>104</v>
      </c>
      <c r="B79" s="65">
        <f>B80</f>
        <v>0</v>
      </c>
      <c r="C79" s="65">
        <f t="shared" ref="C79:D79" si="31">C80</f>
        <v>0</v>
      </c>
      <c r="D79" s="65">
        <f t="shared" si="31"/>
        <v>0</v>
      </c>
      <c r="E79" s="57" t="e">
        <f t="shared" ref="E79:E80" si="32">D79/C79*100</f>
        <v>#DIV/0!</v>
      </c>
      <c r="F79" s="65">
        <f>F80</f>
        <v>0</v>
      </c>
      <c r="G79" s="65">
        <f t="shared" ref="G79:H79" si="33">G80</f>
        <v>0</v>
      </c>
      <c r="H79" s="65">
        <f t="shared" si="33"/>
        <v>0</v>
      </c>
      <c r="I79" s="32" t="e">
        <f t="shared" ref="I79" si="34">H79/G79*100</f>
        <v>#DIV/0!</v>
      </c>
      <c r="J79" s="65">
        <f>J80</f>
        <v>0</v>
      </c>
      <c r="K79" s="65">
        <f t="shared" ref="K79:L79" si="35">K80</f>
        <v>0</v>
      </c>
      <c r="L79" s="65">
        <f t="shared" si="35"/>
        <v>0</v>
      </c>
      <c r="M79" s="114" t="e">
        <f t="shared" ref="M79" si="36">L79/K79*100</f>
        <v>#DIV/0!</v>
      </c>
      <c r="N79" s="69"/>
      <c r="O79" s="69"/>
      <c r="P79" s="69"/>
      <c r="Q79" s="70"/>
      <c r="R79" s="69"/>
      <c r="S79" s="69"/>
      <c r="T79" s="69"/>
      <c r="U79" s="70"/>
      <c r="V79" s="69"/>
      <c r="W79" s="69"/>
      <c r="X79" s="69"/>
      <c r="Y79" s="70"/>
      <c r="Z79" s="69"/>
      <c r="AA79" s="69"/>
      <c r="AB79" s="69"/>
      <c r="AC79" s="70"/>
      <c r="AD79" s="69"/>
      <c r="AE79" s="69"/>
      <c r="AF79" s="69"/>
      <c r="AG79" s="70"/>
      <c r="AH79" s="69"/>
      <c r="AI79" s="69"/>
      <c r="AJ79" s="69"/>
      <c r="AK79" s="70"/>
      <c r="AL79" s="69"/>
      <c r="AM79" s="69"/>
      <c r="AN79" s="69"/>
      <c r="AO79" s="70"/>
      <c r="AP79" s="69"/>
      <c r="AQ79" s="69"/>
      <c r="AR79" s="69"/>
      <c r="AS79" s="69"/>
      <c r="AT79" s="70"/>
      <c r="AU79" s="69"/>
      <c r="AV79" s="69"/>
      <c r="AW79" s="69"/>
      <c r="AX79" s="69"/>
      <c r="AY79" s="69"/>
      <c r="AZ79" s="69"/>
      <c r="BA79" s="69"/>
      <c r="BB79" s="69"/>
      <c r="BC79" s="69"/>
      <c r="BD79" s="69"/>
      <c r="BE79" s="69"/>
      <c r="BF79" s="69"/>
      <c r="BG79" s="69"/>
      <c r="BH79" s="69"/>
      <c r="BI79" s="69"/>
      <c r="BJ79" s="69"/>
      <c r="BK79" s="69"/>
      <c r="BL79" s="69"/>
      <c r="BM79" s="69"/>
      <c r="BN79" s="69"/>
      <c r="BO79" s="69"/>
      <c r="BP79" s="69"/>
      <c r="BQ79" s="69"/>
      <c r="BR79" s="69"/>
      <c r="BS79" s="69"/>
      <c r="BT79" s="69"/>
      <c r="BU79" s="69"/>
      <c r="BV79" s="69"/>
      <c r="BW79" s="69"/>
      <c r="BX79" s="69"/>
      <c r="BY79" s="69"/>
      <c r="BZ79" s="69"/>
      <c r="CA79" s="69"/>
      <c r="CB79" s="69"/>
      <c r="CC79" s="69"/>
      <c r="CD79" s="69"/>
      <c r="CE79" s="69"/>
      <c r="CF79" s="69"/>
      <c r="CG79" s="69"/>
      <c r="CH79" s="69"/>
      <c r="CI79" s="69"/>
      <c r="CJ79" s="69"/>
      <c r="CK79" s="69"/>
      <c r="CL79" s="69"/>
      <c r="CM79" s="69"/>
      <c r="CN79" s="69"/>
      <c r="CO79" s="69"/>
      <c r="CP79" s="69"/>
      <c r="CQ79" s="69"/>
      <c r="CR79" s="69"/>
      <c r="CS79" s="69"/>
      <c r="CT79" s="69"/>
      <c r="CU79" s="69"/>
      <c r="CV79" s="69"/>
      <c r="CW79" s="69"/>
      <c r="CX79" s="69"/>
      <c r="CY79" s="69"/>
      <c r="CZ79" s="69"/>
      <c r="DA79" s="69"/>
      <c r="DB79" s="69"/>
      <c r="DC79" s="69"/>
      <c r="DD79" s="69"/>
      <c r="DE79" s="69"/>
      <c r="DF79" s="69"/>
      <c r="DG79" s="69"/>
      <c r="DH79" s="69"/>
      <c r="DI79" s="69"/>
      <c r="DJ79" s="69"/>
      <c r="DK79" s="69"/>
      <c r="DL79" s="69"/>
      <c r="DM79" s="69"/>
      <c r="DN79" s="69"/>
      <c r="DO79" s="69"/>
      <c r="DP79" s="69"/>
      <c r="DQ79" s="69"/>
      <c r="DR79" s="69"/>
      <c r="DS79" s="69"/>
      <c r="DT79" s="69"/>
      <c r="DU79" s="69"/>
      <c r="DV79" s="69"/>
      <c r="DW79" s="69"/>
      <c r="DX79" s="69"/>
      <c r="DY79" s="69"/>
      <c r="DZ79" s="69"/>
      <c r="EA79" s="69"/>
      <c r="EB79" s="69"/>
      <c r="EC79" s="69"/>
      <c r="ED79" s="69"/>
      <c r="EE79" s="69"/>
      <c r="EF79" s="69"/>
      <c r="EG79" s="69"/>
      <c r="EH79" s="69"/>
      <c r="EI79" s="69"/>
      <c r="EJ79" s="69"/>
      <c r="EK79" s="69"/>
      <c r="EL79" s="69"/>
      <c r="EM79" s="69"/>
      <c r="EN79" s="69"/>
      <c r="EO79" s="69"/>
      <c r="EP79" s="69"/>
      <c r="EQ79" s="69"/>
      <c r="ER79" s="69"/>
      <c r="ES79" s="69"/>
      <c r="ET79" s="69"/>
      <c r="EU79" s="69"/>
      <c r="EV79" s="69"/>
      <c r="EW79" s="69"/>
      <c r="EX79" s="69"/>
      <c r="EY79" s="69"/>
      <c r="EZ79" s="69"/>
      <c r="FA79" s="69"/>
      <c r="FB79" s="69"/>
    </row>
    <row r="80" spans="1:158" ht="31.5" x14ac:dyDescent="0.2">
      <c r="A80" s="68" t="s">
        <v>105</v>
      </c>
      <c r="B80" s="84">
        <v>0</v>
      </c>
      <c r="C80" s="84">
        <f>G80+K80</f>
        <v>0</v>
      </c>
      <c r="D80" s="84">
        <f>H80+L80</f>
        <v>0</v>
      </c>
      <c r="E80" s="32" t="e">
        <f t="shared" si="32"/>
        <v>#DIV/0!</v>
      </c>
      <c r="F80" s="84">
        <v>0</v>
      </c>
      <c r="G80" s="84">
        <v>0</v>
      </c>
      <c r="H80" s="84">
        <v>0</v>
      </c>
      <c r="I80" s="32">
        <v>0</v>
      </c>
      <c r="J80" s="84">
        <v>0</v>
      </c>
      <c r="K80" s="84">
        <v>0</v>
      </c>
      <c r="L80" s="84">
        <v>0</v>
      </c>
      <c r="M80" s="115">
        <v>0</v>
      </c>
      <c r="N80" s="5"/>
      <c r="O80" s="5"/>
      <c r="P80" s="5"/>
      <c r="Q80" s="26"/>
      <c r="R80" s="5"/>
      <c r="S80" s="5"/>
      <c r="T80" s="5"/>
      <c r="U80" s="26"/>
      <c r="V80" s="5"/>
      <c r="W80" s="5"/>
      <c r="X80" s="5"/>
      <c r="Y80" s="26"/>
      <c r="Z80" s="5"/>
      <c r="AA80" s="5"/>
      <c r="AB80" s="5"/>
      <c r="AC80" s="26"/>
      <c r="AD80" s="5"/>
      <c r="AE80" s="5"/>
      <c r="AF80" s="5"/>
      <c r="AG80" s="26"/>
      <c r="AH80" s="5"/>
      <c r="AI80" s="5"/>
      <c r="AJ80" s="5"/>
      <c r="AK80" s="26"/>
      <c r="AL80" s="5"/>
      <c r="AM80" s="5"/>
      <c r="AN80" s="5"/>
      <c r="AO80" s="26"/>
      <c r="AP80" s="5"/>
      <c r="AQ80" s="5"/>
      <c r="AR80" s="5"/>
      <c r="AS80" s="5"/>
      <c r="AT80" s="26"/>
    </row>
    <row r="81" spans="1:158" s="66" customFormat="1" ht="15.75" x14ac:dyDescent="0.2">
      <c r="A81" s="94" t="s">
        <v>88</v>
      </c>
      <c r="B81" s="65">
        <f>SUM(B82:B86)</f>
        <v>738947.71499999997</v>
      </c>
      <c r="C81" s="65">
        <f t="shared" ref="C81:D81" si="37">SUM(C82:C86)</f>
        <v>517166.36299999995</v>
      </c>
      <c r="D81" s="65">
        <f t="shared" si="37"/>
        <v>487573.26699999999</v>
      </c>
      <c r="E81" s="57">
        <f t="shared" si="1"/>
        <v>94.2778382127687</v>
      </c>
      <c r="F81" s="65">
        <f>F82+F83+F84+F85+F86</f>
        <v>738387.06</v>
      </c>
      <c r="G81" s="65">
        <f>G82+G83+G84+G85+G86</f>
        <v>516632.02999999997</v>
      </c>
      <c r="H81" s="65">
        <f>H82+H83+H84+H85+H86</f>
        <v>487565.603</v>
      </c>
      <c r="I81" s="32">
        <f t="shared" si="2"/>
        <v>94.373862766503279</v>
      </c>
      <c r="J81" s="65">
        <f>J82+J83+J84+J84+J85+J86</f>
        <v>560.65499999999997</v>
      </c>
      <c r="K81" s="65">
        <f>K82+K83+K84+K84+K85+K86</f>
        <v>534.33399999999995</v>
      </c>
      <c r="L81" s="65">
        <f>L82+L83+L84+L84+L85+L86</f>
        <v>7.6639999999999997</v>
      </c>
      <c r="M81" s="114">
        <v>0</v>
      </c>
      <c r="N81" s="16"/>
      <c r="O81" s="16"/>
      <c r="P81" s="16"/>
      <c r="Q81" s="15"/>
      <c r="R81" s="16"/>
      <c r="S81" s="16"/>
      <c r="T81" s="16"/>
      <c r="U81" s="15"/>
      <c r="V81" s="16"/>
      <c r="W81" s="16"/>
      <c r="X81" s="16"/>
      <c r="Y81" s="15"/>
      <c r="Z81" s="16"/>
      <c r="AA81" s="16"/>
      <c r="AB81" s="16"/>
      <c r="AC81" s="15"/>
      <c r="AD81" s="16"/>
      <c r="AE81" s="16"/>
      <c r="AF81" s="16"/>
      <c r="AG81" s="15"/>
      <c r="AH81" s="16"/>
      <c r="AI81" s="16"/>
      <c r="AJ81" s="16"/>
      <c r="AK81" s="15"/>
      <c r="AL81" s="16"/>
      <c r="AM81" s="16"/>
      <c r="AN81" s="16"/>
      <c r="AO81" s="15"/>
      <c r="AP81" s="16"/>
      <c r="AQ81" s="16"/>
      <c r="AR81" s="16"/>
      <c r="AS81" s="16"/>
      <c r="AT81" s="15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6"/>
      <c r="EF81" s="16"/>
      <c r="EG81" s="16"/>
      <c r="EH81" s="16"/>
      <c r="EI81" s="16"/>
      <c r="EJ81" s="16"/>
      <c r="EK81" s="16"/>
      <c r="EL81" s="16"/>
      <c r="EM81" s="16"/>
      <c r="EN81" s="16"/>
      <c r="EO81" s="16"/>
      <c r="EP81" s="16"/>
      <c r="EQ81" s="16"/>
      <c r="ER81" s="16"/>
      <c r="ES81" s="16"/>
      <c r="ET81" s="16"/>
      <c r="EU81" s="16"/>
      <c r="EV81" s="16"/>
      <c r="EW81" s="16"/>
      <c r="EX81" s="16"/>
      <c r="EY81" s="16"/>
      <c r="EZ81" s="16"/>
      <c r="FA81" s="16"/>
      <c r="FB81" s="16"/>
    </row>
    <row r="82" spans="1:158" ht="15.75" x14ac:dyDescent="0.2">
      <c r="A82" s="68" t="s">
        <v>58</v>
      </c>
      <c r="B82" s="84">
        <v>141678.20199999999</v>
      </c>
      <c r="C82" s="84">
        <v>96096.553</v>
      </c>
      <c r="D82" s="84">
        <v>89932.106</v>
      </c>
      <c r="E82" s="32">
        <f t="shared" si="1"/>
        <v>93.585152841018143</v>
      </c>
      <c r="F82" s="84">
        <v>141678.20199999999</v>
      </c>
      <c r="G82" s="84">
        <v>96096.553</v>
      </c>
      <c r="H82" s="84">
        <v>89932.106</v>
      </c>
      <c r="I82" s="32">
        <f t="shared" si="2"/>
        <v>93.585152841018143</v>
      </c>
      <c r="J82" s="84">
        <v>0</v>
      </c>
      <c r="K82" s="84">
        <v>0</v>
      </c>
      <c r="L82" s="84">
        <v>0</v>
      </c>
      <c r="M82" s="115">
        <v>0</v>
      </c>
      <c r="N82" s="5"/>
      <c r="O82" s="5"/>
      <c r="P82" s="5"/>
      <c r="Q82" s="26"/>
      <c r="R82" s="5"/>
      <c r="S82" s="5"/>
      <c r="T82" s="5"/>
      <c r="U82" s="26"/>
      <c r="V82" s="5"/>
      <c r="W82" s="5"/>
      <c r="X82" s="5"/>
      <c r="Y82" s="26"/>
      <c r="Z82" s="5"/>
      <c r="AA82" s="5"/>
      <c r="AB82" s="5"/>
      <c r="AC82" s="26"/>
      <c r="AD82" s="5"/>
      <c r="AE82" s="5"/>
      <c r="AF82" s="5"/>
      <c r="AG82" s="26"/>
      <c r="AH82" s="5"/>
      <c r="AI82" s="5"/>
      <c r="AJ82" s="5"/>
      <c r="AK82" s="26"/>
      <c r="AL82" s="5"/>
      <c r="AM82" s="5"/>
      <c r="AN82" s="5"/>
      <c r="AO82" s="26"/>
      <c r="AP82" s="5"/>
      <c r="AQ82" s="5"/>
      <c r="AR82" s="5"/>
      <c r="AS82" s="5"/>
      <c r="AT82" s="26"/>
    </row>
    <row r="83" spans="1:158" ht="15.75" x14ac:dyDescent="0.2">
      <c r="A83" s="68" t="s">
        <v>59</v>
      </c>
      <c r="B83" s="84">
        <v>541743.65500000003</v>
      </c>
      <c r="C83" s="84">
        <v>384272.73499999999</v>
      </c>
      <c r="D83" s="84">
        <v>363877.902</v>
      </c>
      <c r="E83" s="32">
        <f t="shared" si="1"/>
        <v>94.692615129199837</v>
      </c>
      <c r="F83" s="84">
        <v>541743.65500000003</v>
      </c>
      <c r="G83" s="84">
        <v>384272.73499999999</v>
      </c>
      <c r="H83" s="84">
        <v>363877.902</v>
      </c>
      <c r="I83" s="32">
        <f t="shared" si="2"/>
        <v>94.692615129199837</v>
      </c>
      <c r="J83" s="84">
        <v>0</v>
      </c>
      <c r="K83" s="84">
        <v>0</v>
      </c>
      <c r="L83" s="84">
        <v>0</v>
      </c>
      <c r="M83" s="115">
        <v>0</v>
      </c>
      <c r="N83" s="5"/>
      <c r="O83" s="5"/>
      <c r="P83" s="5"/>
      <c r="Q83" s="26"/>
      <c r="R83" s="5"/>
      <c r="S83" s="5"/>
      <c r="T83" s="5"/>
      <c r="U83" s="26"/>
      <c r="V83" s="5"/>
      <c r="W83" s="5"/>
      <c r="X83" s="5"/>
      <c r="Y83" s="26"/>
      <c r="Z83" s="5"/>
      <c r="AA83" s="5"/>
      <c r="AB83" s="5"/>
      <c r="AC83" s="26"/>
      <c r="AD83" s="5"/>
      <c r="AE83" s="5"/>
      <c r="AF83" s="5"/>
      <c r="AG83" s="26"/>
      <c r="AH83" s="5"/>
      <c r="AI83" s="5"/>
      <c r="AJ83" s="5"/>
      <c r="AK83" s="26"/>
      <c r="AL83" s="5"/>
      <c r="AM83" s="5"/>
      <c r="AN83" s="5"/>
      <c r="AO83" s="26"/>
      <c r="AP83" s="5"/>
      <c r="AQ83" s="5"/>
      <c r="AR83" s="5"/>
      <c r="AS83" s="5"/>
      <c r="AT83" s="26"/>
    </row>
    <row r="84" spans="1:158" ht="15.75" x14ac:dyDescent="0.2">
      <c r="A84" s="68" t="s">
        <v>94</v>
      </c>
      <c r="B84" s="84">
        <v>32912.029000000002</v>
      </c>
      <c r="C84" s="84">
        <v>20532.423999999999</v>
      </c>
      <c r="D84" s="84">
        <v>18169.144</v>
      </c>
      <c r="E84" s="32">
        <f t="shared" si="1"/>
        <v>88.490009752379947</v>
      </c>
      <c r="F84" s="99">
        <v>32912.029000000002</v>
      </c>
      <c r="G84" s="84">
        <v>20532.423999999999</v>
      </c>
      <c r="H84" s="84">
        <v>18169.144</v>
      </c>
      <c r="I84" s="32">
        <f t="shared" si="2"/>
        <v>88.490009752379947</v>
      </c>
      <c r="J84" s="84">
        <v>0</v>
      </c>
      <c r="K84" s="84">
        <v>0</v>
      </c>
      <c r="L84" s="84">
        <v>0</v>
      </c>
      <c r="M84" s="115">
        <v>0</v>
      </c>
      <c r="N84" s="5"/>
      <c r="O84" s="5"/>
      <c r="P84" s="5"/>
      <c r="Q84" s="26"/>
      <c r="R84" s="5"/>
      <c r="S84" s="5"/>
      <c r="T84" s="5"/>
      <c r="U84" s="26"/>
      <c r="V84" s="5"/>
      <c r="W84" s="5"/>
      <c r="X84" s="5"/>
      <c r="Y84" s="26"/>
      <c r="Z84" s="5"/>
      <c r="AA84" s="5"/>
      <c r="AB84" s="5"/>
      <c r="AC84" s="26"/>
      <c r="AD84" s="5"/>
      <c r="AE84" s="5"/>
      <c r="AF84" s="5"/>
      <c r="AG84" s="26"/>
      <c r="AH84" s="5"/>
      <c r="AI84" s="5"/>
      <c r="AJ84" s="5"/>
      <c r="AK84" s="26"/>
      <c r="AL84" s="5"/>
      <c r="AM84" s="5"/>
      <c r="AN84" s="5"/>
      <c r="AO84" s="26"/>
      <c r="AP84" s="5"/>
      <c r="AQ84" s="5"/>
      <c r="AR84" s="5"/>
      <c r="AS84" s="5"/>
      <c r="AT84" s="26"/>
    </row>
    <row r="85" spans="1:158" ht="31.5" x14ac:dyDescent="0.2">
      <c r="A85" s="68" t="s">
        <v>60</v>
      </c>
      <c r="B85" s="84">
        <v>1461.1389999999999</v>
      </c>
      <c r="C85" s="84">
        <v>1434.817</v>
      </c>
      <c r="D85" s="84">
        <v>908.14800000000002</v>
      </c>
      <c r="E85" s="32">
        <f t="shared" si="1"/>
        <v>63.293646506836765</v>
      </c>
      <c r="F85" s="84">
        <v>900.48400000000004</v>
      </c>
      <c r="G85" s="84">
        <v>900.48400000000004</v>
      </c>
      <c r="H85" s="84">
        <v>900.48400000000004</v>
      </c>
      <c r="I85" s="32">
        <f t="shared" si="2"/>
        <v>100</v>
      </c>
      <c r="J85" s="84">
        <v>560.65499999999997</v>
      </c>
      <c r="K85" s="84">
        <v>534.33399999999995</v>
      </c>
      <c r="L85" s="84">
        <v>7.6639999999999997</v>
      </c>
      <c r="M85" s="115">
        <f t="shared" ref="M85" si="38">L85/K85*100</f>
        <v>1.4343088779677133</v>
      </c>
      <c r="N85" s="5"/>
      <c r="O85" s="5"/>
      <c r="P85" s="5"/>
      <c r="Q85" s="26"/>
      <c r="R85" s="5"/>
      <c r="S85" s="5"/>
      <c r="T85" s="5"/>
      <c r="U85" s="26"/>
      <c r="V85" s="5"/>
      <c r="W85" s="5"/>
      <c r="X85" s="5"/>
      <c r="Y85" s="26"/>
      <c r="Z85" s="5"/>
      <c r="AA85" s="5"/>
      <c r="AB85" s="5"/>
      <c r="AC85" s="26"/>
      <c r="AD85" s="5"/>
      <c r="AE85" s="5"/>
      <c r="AF85" s="5"/>
      <c r="AG85" s="26"/>
      <c r="AH85" s="5"/>
      <c r="AI85" s="5"/>
      <c r="AJ85" s="5"/>
      <c r="AK85" s="26"/>
      <c r="AL85" s="5"/>
      <c r="AM85" s="5"/>
      <c r="AN85" s="5"/>
      <c r="AO85" s="26"/>
      <c r="AP85" s="5"/>
      <c r="AQ85" s="5"/>
      <c r="AR85" s="5"/>
      <c r="AS85" s="5"/>
      <c r="AT85" s="26"/>
    </row>
    <row r="86" spans="1:158" ht="31.5" x14ac:dyDescent="0.2">
      <c r="A86" s="68" t="s">
        <v>61</v>
      </c>
      <c r="B86" s="84">
        <v>21152.69</v>
      </c>
      <c r="C86" s="84">
        <v>14829.834000000001</v>
      </c>
      <c r="D86" s="84">
        <v>14685.967000000001</v>
      </c>
      <c r="E86" s="32">
        <f t="shared" si="1"/>
        <v>99.029881251536594</v>
      </c>
      <c r="F86" s="84">
        <v>21152.69</v>
      </c>
      <c r="G86" s="84">
        <v>14829.834000000001</v>
      </c>
      <c r="H86" s="84">
        <v>14685.967000000001</v>
      </c>
      <c r="I86" s="32">
        <f t="shared" si="2"/>
        <v>99.029881251536594</v>
      </c>
      <c r="J86" s="84">
        <v>0</v>
      </c>
      <c r="K86" s="84">
        <v>0</v>
      </c>
      <c r="L86" s="84">
        <v>0</v>
      </c>
      <c r="M86" s="115">
        <v>0</v>
      </c>
      <c r="N86" s="5"/>
      <c r="O86" s="5"/>
      <c r="P86" s="5"/>
      <c r="Q86" s="26"/>
      <c r="R86" s="5"/>
      <c r="S86" s="5"/>
      <c r="T86" s="5"/>
      <c r="U86" s="26"/>
      <c r="V86" s="5"/>
      <c r="W86" s="5"/>
      <c r="X86" s="5"/>
      <c r="Y86" s="26"/>
      <c r="Z86" s="5"/>
      <c r="AA86" s="5"/>
      <c r="AB86" s="5"/>
      <c r="AC86" s="26"/>
      <c r="AD86" s="5"/>
      <c r="AE86" s="5"/>
      <c r="AF86" s="5"/>
      <c r="AG86" s="26"/>
      <c r="AH86" s="5"/>
      <c r="AI86" s="5"/>
      <c r="AJ86" s="5"/>
      <c r="AK86" s="26"/>
      <c r="AL86" s="5"/>
      <c r="AM86" s="5"/>
      <c r="AN86" s="5"/>
      <c r="AO86" s="26"/>
      <c r="AP86" s="5"/>
      <c r="AQ86" s="5"/>
      <c r="AR86" s="5"/>
      <c r="AS86" s="5"/>
      <c r="AT86" s="26"/>
    </row>
    <row r="87" spans="1:158" s="66" customFormat="1" ht="15.75" x14ac:dyDescent="0.2">
      <c r="A87" s="75" t="s">
        <v>89</v>
      </c>
      <c r="B87" s="65">
        <f>SUM(B88:B89)</f>
        <v>85081.702999999994</v>
      </c>
      <c r="C87" s="65">
        <f>SUM(C88:C89)</f>
        <v>61270.77</v>
      </c>
      <c r="D87" s="65">
        <f>SUM(D88:D89)</f>
        <v>54898.928999999996</v>
      </c>
      <c r="E87" s="57">
        <f t="shared" si="1"/>
        <v>89.600520770344488</v>
      </c>
      <c r="F87" s="65">
        <f>F88+F89</f>
        <v>84751.478999999992</v>
      </c>
      <c r="G87" s="65">
        <f t="shared" ref="G87:H87" si="39">G88+G89</f>
        <v>60672.005000000005</v>
      </c>
      <c r="H87" s="65">
        <f t="shared" si="39"/>
        <v>54812.091</v>
      </c>
      <c r="I87" s="32">
        <f t="shared" si="2"/>
        <v>90.341650980546945</v>
      </c>
      <c r="J87" s="65">
        <f t="shared" ref="J87" si="40">J88+J89</f>
        <v>25345.353999999999</v>
      </c>
      <c r="K87" s="65">
        <f t="shared" ref="K87" si="41">K88+K89</f>
        <v>22483.360000000001</v>
      </c>
      <c r="L87" s="65">
        <f t="shared" ref="L87" si="42">L88+L89</f>
        <v>21964.141</v>
      </c>
      <c r="M87" s="114">
        <f t="shared" ref="M87:M105" si="43">L87/K87*100</f>
        <v>97.690652108937442</v>
      </c>
      <c r="N87" s="16"/>
      <c r="O87" s="16"/>
      <c r="P87" s="16"/>
      <c r="Q87" s="15"/>
      <c r="R87" s="16"/>
      <c r="S87" s="16"/>
      <c r="T87" s="16"/>
      <c r="U87" s="15"/>
      <c r="V87" s="16"/>
      <c r="W87" s="16"/>
      <c r="X87" s="16"/>
      <c r="Y87" s="15"/>
      <c r="Z87" s="16"/>
      <c r="AA87" s="16"/>
      <c r="AB87" s="16"/>
      <c r="AC87" s="15"/>
      <c r="AD87" s="16"/>
      <c r="AE87" s="16"/>
      <c r="AF87" s="16"/>
      <c r="AG87" s="15"/>
      <c r="AH87" s="16"/>
      <c r="AI87" s="16"/>
      <c r="AJ87" s="16"/>
      <c r="AK87" s="15"/>
      <c r="AL87" s="16"/>
      <c r="AM87" s="16"/>
      <c r="AN87" s="16"/>
      <c r="AO87" s="15"/>
      <c r="AP87" s="16"/>
      <c r="AQ87" s="16"/>
      <c r="AR87" s="16"/>
      <c r="AS87" s="16"/>
      <c r="AT87" s="15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  <c r="EE87" s="16"/>
      <c r="EF87" s="16"/>
      <c r="EG87" s="16"/>
      <c r="EH87" s="16"/>
      <c r="EI87" s="16"/>
      <c r="EJ87" s="16"/>
      <c r="EK87" s="16"/>
      <c r="EL87" s="16"/>
      <c r="EM87" s="16"/>
      <c r="EN87" s="16"/>
      <c r="EO87" s="16"/>
      <c r="EP87" s="16"/>
      <c r="EQ87" s="16"/>
      <c r="ER87" s="16"/>
      <c r="ES87" s="16"/>
      <c r="ET87" s="16"/>
      <c r="EU87" s="16"/>
      <c r="EV87" s="16"/>
      <c r="EW87" s="16"/>
      <c r="EX87" s="16"/>
      <c r="EY87" s="16"/>
      <c r="EZ87" s="16"/>
      <c r="FA87" s="16"/>
      <c r="FB87" s="16"/>
    </row>
    <row r="88" spans="1:158" s="66" customFormat="1" ht="15.75" x14ac:dyDescent="0.2">
      <c r="A88" s="68" t="s">
        <v>62</v>
      </c>
      <c r="B88" s="84">
        <v>78484.188999999998</v>
      </c>
      <c r="C88" s="84">
        <v>57586.13</v>
      </c>
      <c r="D88" s="84">
        <v>51259.962</v>
      </c>
      <c r="E88" s="32">
        <f t="shared" ref="E88:E105" si="44">D88/C88*100</f>
        <v>89.01442413303343</v>
      </c>
      <c r="F88" s="84">
        <v>78487.837</v>
      </c>
      <c r="G88" s="96">
        <v>57255.796000000002</v>
      </c>
      <c r="H88" s="96">
        <v>51395.881999999998</v>
      </c>
      <c r="I88" s="32">
        <f t="shared" ref="I88:I105" si="45">H88/G88*100</f>
        <v>89.765378512945645</v>
      </c>
      <c r="J88" s="84">
        <v>25011.482</v>
      </c>
      <c r="K88" s="84">
        <v>22214.93</v>
      </c>
      <c r="L88" s="84">
        <v>21741.382000000001</v>
      </c>
      <c r="M88" s="115">
        <f t="shared" si="43"/>
        <v>97.868334493964198</v>
      </c>
      <c r="N88" s="16"/>
      <c r="O88" s="16"/>
      <c r="P88" s="16"/>
      <c r="Q88" s="15"/>
      <c r="R88" s="16"/>
      <c r="S88" s="16"/>
      <c r="T88" s="16"/>
      <c r="U88" s="15"/>
      <c r="V88" s="16"/>
      <c r="W88" s="16"/>
      <c r="X88" s="16"/>
      <c r="Y88" s="15"/>
      <c r="Z88" s="16"/>
      <c r="AA88" s="16"/>
      <c r="AB88" s="16"/>
      <c r="AC88" s="15"/>
      <c r="AD88" s="16"/>
      <c r="AE88" s="16"/>
      <c r="AF88" s="16"/>
      <c r="AG88" s="15"/>
      <c r="AH88" s="16"/>
      <c r="AI88" s="16"/>
      <c r="AJ88" s="16"/>
      <c r="AK88" s="15"/>
      <c r="AL88" s="16"/>
      <c r="AM88" s="16"/>
      <c r="AN88" s="16"/>
      <c r="AO88" s="15"/>
      <c r="AP88" s="16"/>
      <c r="AQ88" s="16"/>
      <c r="AR88" s="16"/>
      <c r="AS88" s="16"/>
      <c r="AT88" s="15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  <c r="EE88" s="16"/>
      <c r="EF88" s="16"/>
      <c r="EG88" s="16"/>
      <c r="EH88" s="16"/>
      <c r="EI88" s="16"/>
      <c r="EJ88" s="16"/>
      <c r="EK88" s="16"/>
      <c r="EL88" s="16"/>
      <c r="EM88" s="16"/>
      <c r="EN88" s="16"/>
      <c r="EO88" s="16"/>
      <c r="EP88" s="16"/>
      <c r="EQ88" s="16"/>
      <c r="ER88" s="16"/>
      <c r="ES88" s="16"/>
      <c r="ET88" s="16"/>
      <c r="EU88" s="16"/>
      <c r="EV88" s="16"/>
      <c r="EW88" s="16"/>
      <c r="EX88" s="16"/>
      <c r="EY88" s="16"/>
      <c r="EZ88" s="16"/>
      <c r="FA88" s="16"/>
      <c r="FB88" s="16"/>
    </row>
    <row r="89" spans="1:158" s="66" customFormat="1" ht="31.5" x14ac:dyDescent="0.2">
      <c r="A89" s="68" t="s">
        <v>77</v>
      </c>
      <c r="B89" s="84">
        <v>6597.5140000000001</v>
      </c>
      <c r="C89" s="84">
        <v>3684.64</v>
      </c>
      <c r="D89" s="84">
        <v>3638.9670000000001</v>
      </c>
      <c r="E89" s="32">
        <f>D89/C89*100</f>
        <v>98.760448781970567</v>
      </c>
      <c r="F89" s="84">
        <v>6263.6419999999998</v>
      </c>
      <c r="G89" s="84">
        <v>3416.2089999999998</v>
      </c>
      <c r="H89" s="84">
        <v>3416.2089999999998</v>
      </c>
      <c r="I89" s="32">
        <f t="shared" si="45"/>
        <v>100</v>
      </c>
      <c r="J89" s="84">
        <v>333.87200000000001</v>
      </c>
      <c r="K89" s="84">
        <v>268.43</v>
      </c>
      <c r="L89" s="84">
        <v>222.75899999999999</v>
      </c>
      <c r="M89" s="115">
        <f t="shared" si="43"/>
        <v>82.985880862794758</v>
      </c>
      <c r="N89" s="16"/>
      <c r="O89" s="16"/>
      <c r="P89" s="16"/>
      <c r="Q89" s="15"/>
      <c r="R89" s="16"/>
      <c r="S89" s="16"/>
      <c r="T89" s="16"/>
      <c r="U89" s="15"/>
      <c r="V89" s="16"/>
      <c r="W89" s="16"/>
      <c r="X89" s="16"/>
      <c r="Y89" s="15"/>
      <c r="Z89" s="16"/>
      <c r="AA89" s="16"/>
      <c r="AB89" s="16"/>
      <c r="AC89" s="15"/>
      <c r="AD89" s="16"/>
      <c r="AE89" s="16"/>
      <c r="AF89" s="16"/>
      <c r="AG89" s="15"/>
      <c r="AH89" s="16"/>
      <c r="AI89" s="16"/>
      <c r="AJ89" s="16"/>
      <c r="AK89" s="15"/>
      <c r="AL89" s="16"/>
      <c r="AM89" s="16"/>
      <c r="AN89" s="16"/>
      <c r="AO89" s="15"/>
      <c r="AP89" s="16"/>
      <c r="AQ89" s="16"/>
      <c r="AR89" s="16"/>
      <c r="AS89" s="16"/>
      <c r="AT89" s="15"/>
      <c r="AU89" s="16"/>
      <c r="AV89" s="122"/>
      <c r="AW89" s="122"/>
      <c r="AX89" s="122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  <c r="EE89" s="16"/>
      <c r="EF89" s="16"/>
      <c r="EG89" s="16"/>
      <c r="EH89" s="16"/>
      <c r="EI89" s="16"/>
      <c r="EJ89" s="16"/>
      <c r="EK89" s="16"/>
      <c r="EL89" s="16"/>
      <c r="EM89" s="16"/>
      <c r="EN89" s="16"/>
      <c r="EO89" s="16"/>
      <c r="EP89" s="16"/>
      <c r="EQ89" s="16"/>
      <c r="ER89" s="16"/>
      <c r="ES89" s="16"/>
      <c r="ET89" s="16"/>
      <c r="EU89" s="16"/>
      <c r="EV89" s="16"/>
      <c r="EW89" s="16"/>
      <c r="EX89" s="16"/>
      <c r="EY89" s="16"/>
      <c r="EZ89" s="16"/>
      <c r="FA89" s="16"/>
      <c r="FB89" s="16"/>
    </row>
    <row r="90" spans="1:158" s="66" customFormat="1" ht="15.75" x14ac:dyDescent="0.2">
      <c r="A90" s="75" t="s">
        <v>93</v>
      </c>
      <c r="B90" s="65">
        <f>F90+J90</f>
        <v>837.30200000000002</v>
      </c>
      <c r="C90" s="65">
        <f t="shared" ref="B90:D93" si="46">G90+K90</f>
        <v>510.85</v>
      </c>
      <c r="D90" s="56">
        <f t="shared" si="46"/>
        <v>510.85</v>
      </c>
      <c r="E90" s="57">
        <f t="shared" si="44"/>
        <v>100</v>
      </c>
      <c r="F90" s="65">
        <f>F91+F92+F93+F94</f>
        <v>837.30200000000002</v>
      </c>
      <c r="G90" s="65">
        <f t="shared" ref="G90:H90" si="47">G91+G92+G93+G94</f>
        <v>510.85</v>
      </c>
      <c r="H90" s="65">
        <f t="shared" si="47"/>
        <v>510.85</v>
      </c>
      <c r="I90" s="32">
        <f t="shared" si="45"/>
        <v>100</v>
      </c>
      <c r="J90" s="65">
        <f t="shared" ref="J90" si="48">J91+J92+J93+J94</f>
        <v>0</v>
      </c>
      <c r="K90" s="65">
        <f t="shared" ref="K90" si="49">K91+K92+K93+K94</f>
        <v>0</v>
      </c>
      <c r="L90" s="65">
        <f t="shared" ref="L90" si="50">L91+L92+L93+L94</f>
        <v>0</v>
      </c>
      <c r="M90" s="114">
        <v>0</v>
      </c>
      <c r="N90" s="16"/>
      <c r="O90" s="16"/>
      <c r="P90" s="16"/>
      <c r="Q90" s="15"/>
      <c r="R90" s="16"/>
      <c r="S90" s="16"/>
      <c r="T90" s="16"/>
      <c r="U90" s="15"/>
      <c r="V90" s="16"/>
      <c r="W90" s="16"/>
      <c r="X90" s="16"/>
      <c r="Y90" s="15"/>
      <c r="Z90" s="16"/>
      <c r="AA90" s="16"/>
      <c r="AB90" s="16"/>
      <c r="AC90" s="15"/>
      <c r="AD90" s="16"/>
      <c r="AE90" s="16"/>
      <c r="AF90" s="16"/>
      <c r="AG90" s="15"/>
      <c r="AH90" s="16"/>
      <c r="AI90" s="16"/>
      <c r="AJ90" s="16"/>
      <c r="AK90" s="15"/>
      <c r="AL90" s="16"/>
      <c r="AM90" s="16"/>
      <c r="AN90" s="16"/>
      <c r="AO90" s="15"/>
      <c r="AP90" s="16"/>
      <c r="AQ90" s="16"/>
      <c r="AR90" s="16"/>
      <c r="AS90" s="16"/>
      <c r="AT90" s="15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  <c r="EE90" s="16"/>
      <c r="EF90" s="16"/>
      <c r="EG90" s="16"/>
      <c r="EH90" s="16"/>
      <c r="EI90" s="16"/>
      <c r="EJ90" s="16"/>
      <c r="EK90" s="16"/>
      <c r="EL90" s="16"/>
      <c r="EM90" s="16"/>
      <c r="EN90" s="16"/>
      <c r="EO90" s="16"/>
      <c r="EP90" s="16"/>
      <c r="EQ90" s="16"/>
      <c r="ER90" s="16"/>
      <c r="ES90" s="16"/>
      <c r="ET90" s="16"/>
      <c r="EU90" s="16"/>
      <c r="EV90" s="16"/>
      <c r="EW90" s="16"/>
      <c r="EX90" s="16"/>
      <c r="EY90" s="16"/>
      <c r="EZ90" s="16"/>
      <c r="FA90" s="16"/>
      <c r="FB90" s="16"/>
    </row>
    <row r="91" spans="1:158" s="74" customFormat="1" ht="15.75" x14ac:dyDescent="0.2">
      <c r="A91" s="68" t="s">
        <v>63</v>
      </c>
      <c r="B91" s="84">
        <f t="shared" si="46"/>
        <v>0</v>
      </c>
      <c r="C91" s="84">
        <f t="shared" si="46"/>
        <v>0</v>
      </c>
      <c r="D91" s="85">
        <f t="shared" si="46"/>
        <v>0</v>
      </c>
      <c r="E91" s="32">
        <v>0</v>
      </c>
      <c r="F91" s="84">
        <v>0</v>
      </c>
      <c r="G91" s="84">
        <v>0</v>
      </c>
      <c r="H91" s="84">
        <v>0</v>
      </c>
      <c r="I91" s="32">
        <v>0</v>
      </c>
      <c r="J91" s="84">
        <v>0</v>
      </c>
      <c r="K91" s="84">
        <v>0</v>
      </c>
      <c r="L91" s="84">
        <v>0</v>
      </c>
      <c r="M91" s="115">
        <v>0</v>
      </c>
      <c r="N91" s="72"/>
      <c r="O91" s="72"/>
      <c r="P91" s="72"/>
      <c r="Q91" s="73"/>
      <c r="R91" s="72"/>
      <c r="S91" s="72"/>
      <c r="T91" s="72"/>
      <c r="U91" s="73"/>
      <c r="V91" s="72"/>
      <c r="W91" s="72"/>
      <c r="X91" s="72"/>
      <c r="Y91" s="73"/>
      <c r="Z91" s="72"/>
      <c r="AA91" s="72"/>
      <c r="AB91" s="72"/>
      <c r="AC91" s="73"/>
      <c r="AD91" s="72"/>
      <c r="AE91" s="72"/>
      <c r="AF91" s="72"/>
      <c r="AG91" s="73"/>
      <c r="AH91" s="72"/>
      <c r="AI91" s="72"/>
      <c r="AJ91" s="72"/>
      <c r="AK91" s="73"/>
      <c r="AL91" s="72"/>
      <c r="AM91" s="72"/>
      <c r="AN91" s="72"/>
      <c r="AO91" s="73"/>
      <c r="AP91" s="72"/>
      <c r="AQ91" s="72"/>
      <c r="AR91" s="72"/>
      <c r="AS91" s="72"/>
      <c r="AT91" s="73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</row>
    <row r="92" spans="1:158" s="74" customFormat="1" ht="15.75" x14ac:dyDescent="0.2">
      <c r="A92" s="68" t="s">
        <v>64</v>
      </c>
      <c r="B92" s="84">
        <f t="shared" si="46"/>
        <v>0</v>
      </c>
      <c r="C92" s="84">
        <f t="shared" si="46"/>
        <v>0</v>
      </c>
      <c r="D92" s="85">
        <f t="shared" si="46"/>
        <v>0</v>
      </c>
      <c r="E92" s="32">
        <v>0</v>
      </c>
      <c r="F92" s="84">
        <v>0</v>
      </c>
      <c r="G92" s="84">
        <v>0</v>
      </c>
      <c r="H92" s="84">
        <v>0</v>
      </c>
      <c r="I92" s="32">
        <v>0</v>
      </c>
      <c r="J92" s="84">
        <v>0</v>
      </c>
      <c r="K92" s="84">
        <v>0</v>
      </c>
      <c r="L92" s="84">
        <v>0</v>
      </c>
      <c r="M92" s="115">
        <v>0</v>
      </c>
      <c r="N92" s="72"/>
      <c r="O92" s="72"/>
      <c r="P92" s="72"/>
      <c r="Q92" s="73"/>
      <c r="R92" s="72"/>
      <c r="S92" s="72"/>
      <c r="T92" s="72"/>
      <c r="U92" s="73"/>
      <c r="V92" s="72"/>
      <c r="W92" s="72"/>
      <c r="X92" s="72"/>
      <c r="Y92" s="73"/>
      <c r="Z92" s="72"/>
      <c r="AA92" s="72"/>
      <c r="AB92" s="72"/>
      <c r="AC92" s="73"/>
      <c r="AD92" s="72"/>
      <c r="AE92" s="72"/>
      <c r="AF92" s="72"/>
      <c r="AG92" s="73"/>
      <c r="AH92" s="72"/>
      <c r="AI92" s="72"/>
      <c r="AJ92" s="72"/>
      <c r="AK92" s="73"/>
      <c r="AL92" s="72"/>
      <c r="AM92" s="72"/>
      <c r="AN92" s="72"/>
      <c r="AO92" s="73"/>
      <c r="AP92" s="72"/>
      <c r="AQ92" s="72"/>
      <c r="AR92" s="72"/>
      <c r="AS92" s="72"/>
      <c r="AT92" s="73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  <c r="DV92" s="72"/>
      <c r="DW92" s="72"/>
      <c r="DX92" s="72"/>
      <c r="DY92" s="72"/>
      <c r="DZ92" s="72"/>
      <c r="EA92" s="72"/>
      <c r="EB92" s="72"/>
      <c r="EC92" s="72"/>
      <c r="ED92" s="72"/>
      <c r="EE92" s="72"/>
      <c r="EF92" s="72"/>
      <c r="EG92" s="72"/>
      <c r="EH92" s="72"/>
      <c r="EI92" s="72"/>
      <c r="EJ92" s="72"/>
      <c r="EK92" s="72"/>
      <c r="EL92" s="72"/>
      <c r="EM92" s="72"/>
      <c r="EN92" s="72"/>
      <c r="EO92" s="72"/>
      <c r="EP92" s="72"/>
      <c r="EQ92" s="72"/>
      <c r="ER92" s="72"/>
      <c r="ES92" s="72"/>
      <c r="ET92" s="72"/>
      <c r="EU92" s="72"/>
      <c r="EV92" s="72"/>
      <c r="EW92" s="72"/>
      <c r="EX92" s="72"/>
      <c r="EY92" s="72"/>
      <c r="EZ92" s="72"/>
      <c r="FA92" s="72"/>
      <c r="FB92" s="72"/>
    </row>
    <row r="93" spans="1:158" s="74" customFormat="1" ht="15.75" x14ac:dyDescent="0.2">
      <c r="A93" s="68" t="s">
        <v>65</v>
      </c>
      <c r="B93" s="84">
        <f t="shared" si="46"/>
        <v>0</v>
      </c>
      <c r="C93" s="84">
        <f t="shared" si="46"/>
        <v>0</v>
      </c>
      <c r="D93" s="85">
        <f t="shared" si="46"/>
        <v>0</v>
      </c>
      <c r="E93" s="32">
        <v>0</v>
      </c>
      <c r="F93" s="84">
        <v>0</v>
      </c>
      <c r="G93" s="84">
        <v>0</v>
      </c>
      <c r="H93" s="84">
        <v>0</v>
      </c>
      <c r="I93" s="32">
        <v>0</v>
      </c>
      <c r="J93" s="84">
        <v>0</v>
      </c>
      <c r="K93" s="84">
        <v>0</v>
      </c>
      <c r="L93" s="84">
        <v>0</v>
      </c>
      <c r="M93" s="115">
        <v>0</v>
      </c>
      <c r="N93" s="72"/>
      <c r="O93" s="72"/>
      <c r="P93" s="72"/>
      <c r="Q93" s="73"/>
      <c r="R93" s="72"/>
      <c r="S93" s="72"/>
      <c r="T93" s="72"/>
      <c r="U93" s="73"/>
      <c r="V93" s="72"/>
      <c r="W93" s="72"/>
      <c r="X93" s="72"/>
      <c r="Y93" s="73"/>
      <c r="Z93" s="72"/>
      <c r="AA93" s="72"/>
      <c r="AB93" s="72"/>
      <c r="AC93" s="73"/>
      <c r="AD93" s="72"/>
      <c r="AE93" s="72"/>
      <c r="AF93" s="72"/>
      <c r="AG93" s="73"/>
      <c r="AH93" s="72"/>
      <c r="AI93" s="72"/>
      <c r="AJ93" s="72"/>
      <c r="AK93" s="73"/>
      <c r="AL93" s="72"/>
      <c r="AM93" s="72"/>
      <c r="AN93" s="72"/>
      <c r="AO93" s="73"/>
      <c r="AP93" s="72"/>
      <c r="AQ93" s="72"/>
      <c r="AR93" s="72"/>
      <c r="AS93" s="72"/>
      <c r="AT93" s="73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  <c r="DV93" s="72"/>
      <c r="DW93" s="72"/>
      <c r="DX93" s="72"/>
      <c r="DY93" s="72"/>
      <c r="DZ93" s="72"/>
      <c r="EA93" s="72"/>
      <c r="EB93" s="72"/>
      <c r="EC93" s="72"/>
      <c r="ED93" s="72"/>
      <c r="EE93" s="72"/>
      <c r="EF93" s="72"/>
      <c r="EG93" s="72"/>
      <c r="EH93" s="72"/>
      <c r="EI93" s="72"/>
      <c r="EJ93" s="72"/>
      <c r="EK93" s="72"/>
      <c r="EL93" s="72"/>
      <c r="EM93" s="72"/>
      <c r="EN93" s="72"/>
      <c r="EO93" s="72"/>
      <c r="EP93" s="72"/>
      <c r="EQ93" s="72"/>
      <c r="ER93" s="72"/>
      <c r="ES93" s="72"/>
      <c r="ET93" s="72"/>
      <c r="EU93" s="72"/>
      <c r="EV93" s="72"/>
      <c r="EW93" s="72"/>
      <c r="EX93" s="72"/>
      <c r="EY93" s="72"/>
      <c r="EZ93" s="72"/>
      <c r="FA93" s="72"/>
      <c r="FB93" s="72"/>
    </row>
    <row r="94" spans="1:158" s="74" customFormat="1" ht="31.5" x14ac:dyDescent="0.2">
      <c r="A94" s="68" t="s">
        <v>66</v>
      </c>
      <c r="B94" s="84">
        <v>837.30200000000002</v>
      </c>
      <c r="C94" s="84">
        <v>510.85</v>
      </c>
      <c r="D94" s="85">
        <v>510.85</v>
      </c>
      <c r="E94" s="32">
        <f t="shared" si="44"/>
        <v>100</v>
      </c>
      <c r="F94" s="84">
        <v>837.30200000000002</v>
      </c>
      <c r="G94" s="84">
        <v>510.85</v>
      </c>
      <c r="H94" s="85">
        <v>510.85</v>
      </c>
      <c r="I94" s="32">
        <f t="shared" si="45"/>
        <v>100</v>
      </c>
      <c r="J94" s="84">
        <v>0</v>
      </c>
      <c r="K94" s="84">
        <v>0</v>
      </c>
      <c r="L94" s="84">
        <v>0</v>
      </c>
      <c r="M94" s="115">
        <v>0</v>
      </c>
      <c r="N94" s="72"/>
      <c r="O94" s="72"/>
      <c r="P94" s="72"/>
      <c r="Q94" s="73"/>
      <c r="R94" s="72"/>
      <c r="S94" s="72"/>
      <c r="T94" s="72"/>
      <c r="U94" s="73"/>
      <c r="V94" s="72"/>
      <c r="W94" s="72"/>
      <c r="X94" s="72"/>
      <c r="Y94" s="73"/>
      <c r="Z94" s="72"/>
      <c r="AA94" s="72"/>
      <c r="AB94" s="72"/>
      <c r="AC94" s="73"/>
      <c r="AD94" s="72"/>
      <c r="AE94" s="72"/>
      <c r="AF94" s="72"/>
      <c r="AG94" s="73"/>
      <c r="AH94" s="72"/>
      <c r="AI94" s="72"/>
      <c r="AJ94" s="72"/>
      <c r="AK94" s="73"/>
      <c r="AL94" s="72"/>
      <c r="AM94" s="72"/>
      <c r="AN94" s="72"/>
      <c r="AO94" s="73"/>
      <c r="AP94" s="72"/>
      <c r="AQ94" s="72"/>
      <c r="AR94" s="72"/>
      <c r="AS94" s="72"/>
      <c r="AT94" s="73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  <c r="DV94" s="72"/>
      <c r="DW94" s="72"/>
      <c r="DX94" s="72"/>
      <c r="DY94" s="72"/>
      <c r="DZ94" s="72"/>
      <c r="EA94" s="72"/>
      <c r="EB94" s="72"/>
      <c r="EC94" s="72"/>
      <c r="ED94" s="72"/>
      <c r="EE94" s="72"/>
      <c r="EF94" s="72"/>
      <c r="EG94" s="72"/>
      <c r="EH94" s="72"/>
      <c r="EI94" s="72"/>
      <c r="EJ94" s="72"/>
      <c r="EK94" s="72"/>
      <c r="EL94" s="72"/>
      <c r="EM94" s="72"/>
      <c r="EN94" s="72"/>
      <c r="EO94" s="72"/>
      <c r="EP94" s="72"/>
      <c r="EQ94" s="72"/>
      <c r="ER94" s="72"/>
      <c r="ES94" s="72"/>
      <c r="ET94" s="72"/>
      <c r="EU94" s="72"/>
      <c r="EV94" s="72"/>
      <c r="EW94" s="72"/>
      <c r="EX94" s="72"/>
      <c r="EY94" s="72"/>
      <c r="EZ94" s="72"/>
      <c r="FA94" s="72"/>
      <c r="FB94" s="72"/>
    </row>
    <row r="95" spans="1:158" s="66" customFormat="1" ht="15.75" x14ac:dyDescent="0.2">
      <c r="A95" s="75" t="s">
        <v>90</v>
      </c>
      <c r="B95" s="65">
        <f>SUM(B96:B97)</f>
        <v>36566.008000000002</v>
      </c>
      <c r="C95" s="65">
        <f>SUM(C96:C97)</f>
        <v>28420.373</v>
      </c>
      <c r="D95" s="65">
        <f>SUM(D96:D97)</f>
        <v>24561.401999999998</v>
      </c>
      <c r="E95" s="57">
        <f t="shared" si="44"/>
        <v>86.42181437942422</v>
      </c>
      <c r="F95" s="65">
        <f>F96+F97</f>
        <v>36566.008000000002</v>
      </c>
      <c r="G95" s="65">
        <f>G96+G97</f>
        <v>28420.373</v>
      </c>
      <c r="H95" s="65">
        <f>H96+H97</f>
        <v>24561.401000000002</v>
      </c>
      <c r="I95" s="32">
        <f t="shared" si="45"/>
        <v>86.421810860821566</v>
      </c>
      <c r="J95" s="65">
        <f>J96+J97</f>
        <v>5000.5079999999998</v>
      </c>
      <c r="K95" s="65">
        <f>K96+K97</f>
        <v>3242.71</v>
      </c>
      <c r="L95" s="65">
        <f>L96+L97</f>
        <v>3242.71</v>
      </c>
      <c r="M95" s="114">
        <v>0</v>
      </c>
      <c r="N95" s="16"/>
      <c r="O95" s="16"/>
      <c r="P95" s="16"/>
      <c r="Q95" s="15"/>
      <c r="R95" s="16"/>
      <c r="S95" s="16"/>
      <c r="T95" s="16"/>
      <c r="U95" s="15"/>
      <c r="V95" s="16"/>
      <c r="W95" s="16"/>
      <c r="X95" s="16"/>
      <c r="Y95" s="15"/>
      <c r="Z95" s="16"/>
      <c r="AA95" s="16"/>
      <c r="AB95" s="16"/>
      <c r="AC95" s="15"/>
      <c r="AD95" s="16"/>
      <c r="AE95" s="16"/>
      <c r="AF95" s="16"/>
      <c r="AG95" s="15"/>
      <c r="AH95" s="16"/>
      <c r="AI95" s="16"/>
      <c r="AJ95" s="16"/>
      <c r="AK95" s="15"/>
      <c r="AL95" s="16"/>
      <c r="AM95" s="16"/>
      <c r="AN95" s="16"/>
      <c r="AO95" s="15"/>
      <c r="AP95" s="16"/>
      <c r="AQ95" s="16"/>
      <c r="AR95" s="16"/>
      <c r="AS95" s="16"/>
      <c r="AT95" s="15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  <c r="EE95" s="16"/>
      <c r="EF95" s="16"/>
      <c r="EG95" s="16"/>
      <c r="EH95" s="16"/>
      <c r="EI95" s="16"/>
      <c r="EJ95" s="16"/>
      <c r="EK95" s="16"/>
      <c r="EL95" s="16"/>
      <c r="EM95" s="16"/>
      <c r="EN95" s="16"/>
      <c r="EO95" s="16"/>
      <c r="EP95" s="16"/>
      <c r="EQ95" s="16"/>
      <c r="ER95" s="16"/>
      <c r="ES95" s="16"/>
      <c r="ET95" s="16"/>
      <c r="EU95" s="16"/>
      <c r="EV95" s="16"/>
      <c r="EW95" s="16"/>
      <c r="EX95" s="16"/>
      <c r="EY95" s="16"/>
      <c r="EZ95" s="16"/>
      <c r="FA95" s="16"/>
      <c r="FB95" s="16"/>
    </row>
    <row r="96" spans="1:158" ht="15.75" x14ac:dyDescent="0.2">
      <c r="A96" s="68" t="s">
        <v>67</v>
      </c>
      <c r="B96" s="84">
        <v>5822.3</v>
      </c>
      <c r="C96" s="84">
        <v>5478.982</v>
      </c>
      <c r="D96" s="84">
        <v>5478.982</v>
      </c>
      <c r="E96" s="32">
        <f t="shared" si="44"/>
        <v>100</v>
      </c>
      <c r="F96" s="84">
        <v>5822.3</v>
      </c>
      <c r="G96" s="84">
        <v>5478.982</v>
      </c>
      <c r="H96" s="84">
        <v>5478.982</v>
      </c>
      <c r="I96" s="32">
        <f>H96/G96*100</f>
        <v>100</v>
      </c>
      <c r="J96" s="84">
        <v>400</v>
      </c>
      <c r="K96" s="84">
        <v>400</v>
      </c>
      <c r="L96" s="84">
        <v>400</v>
      </c>
      <c r="M96" s="115">
        <f>L96/K96*100</f>
        <v>100</v>
      </c>
      <c r="N96" s="5"/>
      <c r="O96" s="5"/>
      <c r="P96" s="5"/>
      <c r="Q96" s="26"/>
      <c r="R96" s="5"/>
      <c r="S96" s="5"/>
      <c r="T96" s="5"/>
      <c r="U96" s="26"/>
      <c r="V96" s="5"/>
      <c r="W96" s="5"/>
      <c r="X96" s="5"/>
      <c r="Y96" s="26"/>
      <c r="Z96" s="5"/>
      <c r="AA96" s="5"/>
      <c r="AB96" s="5"/>
      <c r="AC96" s="26"/>
      <c r="AD96" s="5"/>
      <c r="AE96" s="5"/>
      <c r="AF96" s="5"/>
      <c r="AG96" s="26"/>
      <c r="AH96" s="5"/>
      <c r="AI96" s="5"/>
      <c r="AJ96" s="5"/>
      <c r="AK96" s="26"/>
      <c r="AL96" s="5"/>
      <c r="AM96" s="5"/>
      <c r="AN96" s="5"/>
      <c r="AO96" s="26"/>
      <c r="AP96" s="5"/>
      <c r="AQ96" s="5"/>
      <c r="AR96" s="5"/>
      <c r="AS96" s="5"/>
      <c r="AT96" s="26"/>
    </row>
    <row r="97" spans="1:158" ht="15.75" x14ac:dyDescent="0.2">
      <c r="A97" s="68" t="s">
        <v>68</v>
      </c>
      <c r="B97" s="84">
        <v>30743.707999999999</v>
      </c>
      <c r="C97" s="84">
        <v>22941.391</v>
      </c>
      <c r="D97" s="84">
        <v>19082.419999999998</v>
      </c>
      <c r="E97" s="32">
        <f t="shared" si="44"/>
        <v>83.179001656874235</v>
      </c>
      <c r="F97" s="99">
        <v>30743.707999999999</v>
      </c>
      <c r="G97" s="99">
        <v>22941.391</v>
      </c>
      <c r="H97" s="84">
        <v>19082.419000000002</v>
      </c>
      <c r="I97" s="32">
        <f t="shared" si="45"/>
        <v>83.178997297940654</v>
      </c>
      <c r="J97" s="99">
        <v>4600.5079999999998</v>
      </c>
      <c r="K97" s="99">
        <v>2842.71</v>
      </c>
      <c r="L97" s="84">
        <v>2842.71</v>
      </c>
      <c r="M97" s="115">
        <f>L97/K97*100</f>
        <v>100</v>
      </c>
      <c r="N97" s="5"/>
      <c r="O97" s="5"/>
      <c r="P97" s="5"/>
      <c r="Q97" s="26"/>
      <c r="R97" s="5"/>
      <c r="S97" s="5"/>
      <c r="T97" s="5"/>
      <c r="U97" s="26"/>
      <c r="V97" s="5"/>
      <c r="W97" s="5"/>
      <c r="X97" s="5"/>
      <c r="Y97" s="26"/>
      <c r="Z97" s="5"/>
      <c r="AA97" s="5"/>
      <c r="AB97" s="5"/>
      <c r="AC97" s="26"/>
      <c r="AD97" s="5"/>
      <c r="AE97" s="5"/>
      <c r="AF97" s="5"/>
      <c r="AG97" s="26"/>
      <c r="AH97" s="5"/>
      <c r="AI97" s="5"/>
      <c r="AJ97" s="5"/>
      <c r="AK97" s="26"/>
      <c r="AL97" s="5"/>
      <c r="AM97" s="5"/>
      <c r="AN97" s="5"/>
      <c r="AO97" s="26"/>
      <c r="AP97" s="5"/>
      <c r="AQ97" s="5"/>
      <c r="AR97" s="5"/>
      <c r="AS97" s="5"/>
      <c r="AT97" s="26"/>
    </row>
    <row r="98" spans="1:158" ht="31.5" x14ac:dyDescent="0.2">
      <c r="A98" s="75" t="s">
        <v>91</v>
      </c>
      <c r="B98" s="65">
        <f>SUM(B99:B101)</f>
        <v>19897.650000000001</v>
      </c>
      <c r="C98" s="65">
        <f>SUM(C99:C101)</f>
        <v>9315.2980000000007</v>
      </c>
      <c r="D98" s="65">
        <f>SUM(D99:D101)</f>
        <v>8773.4940000000006</v>
      </c>
      <c r="E98" s="57">
        <f t="shared" si="44"/>
        <v>94.183718008806579</v>
      </c>
      <c r="F98" s="65">
        <f>SUM(F99)+F100+F101</f>
        <v>19845.148000000001</v>
      </c>
      <c r="G98" s="65">
        <f>SUM(G99)+G100+G101</f>
        <v>9304.5239999999994</v>
      </c>
      <c r="H98" s="65">
        <f>SUM(H99)+H100+H101</f>
        <v>8772.723</v>
      </c>
      <c r="I98" s="32">
        <f t="shared" si="45"/>
        <v>94.284489996479138</v>
      </c>
      <c r="J98" s="110">
        <f>J99+J100</f>
        <v>52.5</v>
      </c>
      <c r="K98" s="110">
        <f>K99+K100</f>
        <v>10.773</v>
      </c>
      <c r="L98" s="110">
        <f>L99+L100</f>
        <v>0.77300000000000002</v>
      </c>
      <c r="M98" s="114">
        <v>0</v>
      </c>
      <c r="N98" s="5"/>
      <c r="O98" s="5"/>
      <c r="P98" s="5"/>
      <c r="Q98" s="26"/>
      <c r="R98" s="5"/>
      <c r="S98" s="5"/>
      <c r="T98" s="5"/>
      <c r="U98" s="26"/>
      <c r="V98" s="5"/>
      <c r="W98" s="5"/>
      <c r="X98" s="5"/>
      <c r="Y98" s="26"/>
      <c r="Z98" s="5"/>
      <c r="AA98" s="5"/>
      <c r="AB98" s="5"/>
      <c r="AC98" s="26"/>
      <c r="AD98" s="5"/>
      <c r="AE98" s="5"/>
      <c r="AF98" s="5"/>
      <c r="AG98" s="26"/>
      <c r="AH98" s="5"/>
      <c r="AI98" s="5"/>
      <c r="AJ98" s="5"/>
      <c r="AK98" s="26"/>
      <c r="AL98" s="5"/>
      <c r="AM98" s="5"/>
      <c r="AN98" s="5"/>
      <c r="AO98" s="26"/>
      <c r="AP98" s="5"/>
      <c r="AQ98" s="5"/>
      <c r="AR98" s="5"/>
      <c r="AS98" s="5"/>
      <c r="AT98" s="26"/>
    </row>
    <row r="99" spans="1:158" ht="15.75" x14ac:dyDescent="0.2">
      <c r="A99" s="68" t="s">
        <v>69</v>
      </c>
      <c r="B99" s="84">
        <v>18433.072</v>
      </c>
      <c r="C99" s="84">
        <v>7850.72</v>
      </c>
      <c r="D99" s="84">
        <v>7308.9160000000002</v>
      </c>
      <c r="E99" s="32">
        <f t="shared" si="44"/>
        <v>93.09867120467932</v>
      </c>
      <c r="F99" s="84">
        <v>18380.57</v>
      </c>
      <c r="G99" s="84">
        <v>7839.9459999999999</v>
      </c>
      <c r="H99" s="84">
        <v>7308.1450000000004</v>
      </c>
      <c r="I99" s="32">
        <f t="shared" si="45"/>
        <v>93.216777258414794</v>
      </c>
      <c r="J99" s="99">
        <v>52.5</v>
      </c>
      <c r="K99" s="99">
        <v>10.773</v>
      </c>
      <c r="L99" s="99">
        <v>0.77300000000000002</v>
      </c>
      <c r="M99" s="115">
        <f t="shared" si="43"/>
        <v>7.1753457718370006</v>
      </c>
      <c r="N99" s="5"/>
      <c r="O99" s="5"/>
      <c r="P99" s="5"/>
      <c r="Q99" s="26"/>
      <c r="R99" s="5"/>
      <c r="S99" s="5"/>
      <c r="T99" s="5"/>
      <c r="U99" s="26"/>
      <c r="V99" s="5"/>
      <c r="W99" s="5"/>
      <c r="X99" s="5"/>
      <c r="Y99" s="26"/>
      <c r="Z99" s="5"/>
      <c r="AA99" s="5"/>
      <c r="AB99" s="5"/>
      <c r="AC99" s="26"/>
      <c r="AD99" s="5"/>
      <c r="AE99" s="5"/>
      <c r="AF99" s="5"/>
      <c r="AG99" s="26"/>
      <c r="AH99" s="5"/>
      <c r="AI99" s="5"/>
      <c r="AJ99" s="5"/>
      <c r="AK99" s="26"/>
      <c r="AL99" s="5"/>
      <c r="AM99" s="5"/>
      <c r="AN99" s="5"/>
      <c r="AO99" s="26"/>
      <c r="AP99" s="5"/>
      <c r="AQ99" s="5"/>
      <c r="AR99" s="5"/>
      <c r="AS99" s="5"/>
      <c r="AT99" s="26"/>
      <c r="AV99" s="55"/>
      <c r="AW99" s="55"/>
      <c r="AX99" s="55"/>
    </row>
    <row r="100" spans="1:158" ht="15.75" x14ac:dyDescent="0.2">
      <c r="A100" s="68" t="s">
        <v>76</v>
      </c>
      <c r="B100" s="84">
        <v>1365</v>
      </c>
      <c r="C100" s="84">
        <v>1365</v>
      </c>
      <c r="D100" s="84">
        <v>1365</v>
      </c>
      <c r="E100" s="32">
        <f t="shared" si="44"/>
        <v>100</v>
      </c>
      <c r="F100" s="84">
        <v>1365</v>
      </c>
      <c r="G100" s="84">
        <v>1365</v>
      </c>
      <c r="H100" s="84">
        <v>1365</v>
      </c>
      <c r="I100" s="32">
        <v>0</v>
      </c>
      <c r="J100" s="99">
        <v>0</v>
      </c>
      <c r="K100" s="99">
        <v>0</v>
      </c>
      <c r="L100" s="99">
        <v>0</v>
      </c>
      <c r="M100" s="115">
        <v>0</v>
      </c>
      <c r="N100" s="5"/>
      <c r="O100" s="5"/>
      <c r="P100" s="5"/>
      <c r="Q100" s="26"/>
      <c r="R100" s="5"/>
      <c r="S100" s="5"/>
      <c r="T100" s="5"/>
      <c r="U100" s="26"/>
      <c r="V100" s="5"/>
      <c r="W100" s="5"/>
      <c r="X100" s="5"/>
      <c r="Y100" s="26"/>
      <c r="Z100" s="5"/>
      <c r="AA100" s="5"/>
      <c r="AB100" s="5"/>
      <c r="AC100" s="26"/>
      <c r="AD100" s="5"/>
      <c r="AE100" s="5"/>
      <c r="AF100" s="5"/>
      <c r="AG100" s="26"/>
      <c r="AH100" s="5"/>
      <c r="AI100" s="5"/>
      <c r="AJ100" s="5"/>
      <c r="AK100" s="26"/>
      <c r="AL100" s="5"/>
      <c r="AM100" s="5"/>
      <c r="AN100" s="5"/>
      <c r="AO100" s="26"/>
      <c r="AP100" s="5"/>
      <c r="AQ100" s="5"/>
      <c r="AR100" s="5"/>
      <c r="AS100" s="5"/>
      <c r="AT100" s="26"/>
    </row>
    <row r="101" spans="1:158" ht="15.75" x14ac:dyDescent="0.2">
      <c r="A101" s="68" t="s">
        <v>82</v>
      </c>
      <c r="B101" s="84">
        <f>F101+J101</f>
        <v>99.578000000000003</v>
      </c>
      <c r="C101" s="84">
        <v>99.578000000000003</v>
      </c>
      <c r="D101" s="84">
        <v>99.578000000000003</v>
      </c>
      <c r="E101" s="32">
        <f t="shared" si="44"/>
        <v>100</v>
      </c>
      <c r="F101" s="84">
        <v>99.578000000000003</v>
      </c>
      <c r="G101" s="84">
        <v>99.578000000000003</v>
      </c>
      <c r="H101" s="84">
        <v>99.578000000000003</v>
      </c>
      <c r="I101" s="32">
        <f t="shared" si="45"/>
        <v>100</v>
      </c>
      <c r="J101" s="99">
        <v>0</v>
      </c>
      <c r="K101" s="99">
        <v>0</v>
      </c>
      <c r="L101" s="99">
        <v>0</v>
      </c>
      <c r="M101" s="115">
        <v>0</v>
      </c>
      <c r="N101" s="5"/>
      <c r="O101" s="5"/>
      <c r="P101" s="5"/>
      <c r="Q101" s="26"/>
      <c r="R101" s="5"/>
      <c r="S101" s="5"/>
      <c r="T101" s="5"/>
      <c r="U101" s="26"/>
      <c r="V101" s="5"/>
      <c r="W101" s="5"/>
      <c r="X101" s="5"/>
      <c r="Y101" s="26"/>
      <c r="Z101" s="5"/>
      <c r="AA101" s="5"/>
      <c r="AB101" s="5"/>
      <c r="AC101" s="26"/>
      <c r="AD101" s="5"/>
      <c r="AE101" s="5"/>
      <c r="AF101" s="5"/>
      <c r="AG101" s="26"/>
      <c r="AH101" s="5"/>
      <c r="AI101" s="5"/>
      <c r="AJ101" s="5"/>
      <c r="AK101" s="26"/>
      <c r="AL101" s="5"/>
      <c r="AM101" s="5"/>
      <c r="AN101" s="5"/>
      <c r="AO101" s="26"/>
      <c r="AP101" s="5"/>
      <c r="AQ101" s="5"/>
      <c r="AR101" s="5"/>
      <c r="AS101" s="5"/>
      <c r="AT101" s="26"/>
    </row>
    <row r="102" spans="1:158" s="66" customFormat="1" ht="78.75" x14ac:dyDescent="0.2">
      <c r="A102" s="75" t="s">
        <v>92</v>
      </c>
      <c r="B102" s="65">
        <f>SUM(B103:B104)</f>
        <v>0</v>
      </c>
      <c r="C102" s="65">
        <f>SUM(C103:C104)</f>
        <v>0</v>
      </c>
      <c r="D102" s="65">
        <f>SUM(D103:D104)</f>
        <v>0</v>
      </c>
      <c r="E102" s="57">
        <v>0</v>
      </c>
      <c r="F102" s="65">
        <f>F103+F104</f>
        <v>55864.953000000001</v>
      </c>
      <c r="G102" s="65">
        <f>G103+G104</f>
        <v>41840.025999999998</v>
      </c>
      <c r="H102" s="65">
        <f>H103+H104</f>
        <v>40733.324000000001</v>
      </c>
      <c r="I102" s="32">
        <f t="shared" si="45"/>
        <v>97.354920381741636</v>
      </c>
      <c r="J102" s="65">
        <f>J103+J104</f>
        <v>200</v>
      </c>
      <c r="K102" s="65">
        <f>K103+K104</f>
        <v>200</v>
      </c>
      <c r="L102" s="65">
        <f>L103+L104</f>
        <v>57.47</v>
      </c>
      <c r="M102" s="114">
        <f t="shared" si="43"/>
        <v>28.734999999999999</v>
      </c>
      <c r="N102" s="16"/>
      <c r="O102" s="16"/>
      <c r="P102" s="16"/>
      <c r="Q102" s="15"/>
      <c r="R102" s="16"/>
      <c r="S102" s="16"/>
      <c r="T102" s="16"/>
      <c r="U102" s="15"/>
      <c r="V102" s="16"/>
      <c r="W102" s="16"/>
      <c r="X102" s="16"/>
      <c r="Y102" s="15"/>
      <c r="Z102" s="16"/>
      <c r="AA102" s="16"/>
      <c r="AB102" s="16"/>
      <c r="AC102" s="15"/>
      <c r="AD102" s="16"/>
      <c r="AE102" s="16"/>
      <c r="AF102" s="16"/>
      <c r="AG102" s="15"/>
      <c r="AH102" s="16"/>
      <c r="AI102" s="16"/>
      <c r="AJ102" s="16"/>
      <c r="AK102" s="15"/>
      <c r="AL102" s="16"/>
      <c r="AM102" s="16"/>
      <c r="AN102" s="16"/>
      <c r="AO102" s="15"/>
      <c r="AP102" s="16"/>
      <c r="AQ102" s="16"/>
      <c r="AR102" s="16"/>
      <c r="AS102" s="16"/>
      <c r="AT102" s="15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  <c r="EE102" s="16"/>
      <c r="EF102" s="16"/>
      <c r="EG102" s="16"/>
      <c r="EH102" s="16"/>
      <c r="EI102" s="16"/>
      <c r="EJ102" s="16"/>
      <c r="EK102" s="16"/>
      <c r="EL102" s="16"/>
      <c r="EM102" s="16"/>
      <c r="EN102" s="16"/>
      <c r="EO102" s="16"/>
      <c r="EP102" s="16"/>
      <c r="EQ102" s="16"/>
      <c r="ER102" s="16"/>
      <c r="ES102" s="16"/>
      <c r="ET102" s="16"/>
      <c r="EU102" s="16"/>
      <c r="EV102" s="16"/>
      <c r="EW102" s="16"/>
      <c r="EX102" s="16"/>
      <c r="EY102" s="16"/>
      <c r="EZ102" s="16"/>
      <c r="FA102" s="16"/>
      <c r="FB102" s="16"/>
    </row>
    <row r="103" spans="1:158" ht="47.25" x14ac:dyDescent="0.2">
      <c r="A103" s="68" t="s">
        <v>70</v>
      </c>
      <c r="B103" s="84">
        <v>0</v>
      </c>
      <c r="C103" s="84">
        <v>0</v>
      </c>
      <c r="D103" s="84">
        <v>0</v>
      </c>
      <c r="E103" s="32">
        <v>0</v>
      </c>
      <c r="F103" s="82">
        <v>31196.723000000002</v>
      </c>
      <c r="G103" s="82">
        <v>24191.335999999999</v>
      </c>
      <c r="H103" s="82">
        <v>24191.335999999999</v>
      </c>
      <c r="I103" s="32">
        <f t="shared" si="45"/>
        <v>100</v>
      </c>
      <c r="J103" s="83">
        <v>0</v>
      </c>
      <c r="K103" s="83">
        <v>0</v>
      </c>
      <c r="L103" s="83">
        <v>0</v>
      </c>
      <c r="M103" s="115">
        <v>0</v>
      </c>
      <c r="N103" s="5"/>
      <c r="O103" s="5"/>
      <c r="P103" s="5"/>
      <c r="Q103" s="26"/>
      <c r="R103" s="5"/>
      <c r="S103" s="5"/>
      <c r="T103" s="5"/>
      <c r="U103" s="26"/>
      <c r="V103" s="5"/>
      <c r="W103" s="5"/>
      <c r="X103" s="5"/>
      <c r="Y103" s="26"/>
      <c r="Z103" s="5"/>
      <c r="AA103" s="5"/>
      <c r="AB103" s="5"/>
      <c r="AC103" s="26"/>
      <c r="AD103" s="5"/>
      <c r="AE103" s="5"/>
      <c r="AF103" s="5"/>
      <c r="AG103" s="26"/>
      <c r="AH103" s="5"/>
      <c r="AI103" s="5"/>
      <c r="AJ103" s="5"/>
      <c r="AK103" s="26"/>
      <c r="AL103" s="5"/>
      <c r="AM103" s="5"/>
      <c r="AN103" s="5"/>
      <c r="AO103" s="26"/>
      <c r="AP103" s="5"/>
      <c r="AQ103" s="5"/>
      <c r="AR103" s="5"/>
      <c r="AS103" s="5"/>
      <c r="AT103" s="26"/>
    </row>
    <row r="104" spans="1:158" ht="36.75" customHeight="1" x14ac:dyDescent="0.2">
      <c r="A104" s="68" t="s">
        <v>71</v>
      </c>
      <c r="B104" s="84">
        <v>0</v>
      </c>
      <c r="C104" s="84">
        <v>0</v>
      </c>
      <c r="D104" s="84">
        <v>0</v>
      </c>
      <c r="E104" s="32">
        <v>0</v>
      </c>
      <c r="F104" s="82">
        <v>24668.23</v>
      </c>
      <c r="G104" s="82">
        <v>17648.689999999999</v>
      </c>
      <c r="H104" s="82">
        <v>16541.988000000001</v>
      </c>
      <c r="I104" s="32">
        <f t="shared" si="45"/>
        <v>93.729268291300954</v>
      </c>
      <c r="J104" s="83">
        <v>200</v>
      </c>
      <c r="K104" s="83">
        <v>200</v>
      </c>
      <c r="L104" s="83">
        <v>57.47</v>
      </c>
      <c r="M104" s="115">
        <f>L104/K104*100</f>
        <v>28.734999999999999</v>
      </c>
      <c r="N104" s="5"/>
      <c r="O104" s="5"/>
      <c r="P104" s="5"/>
      <c r="Q104" s="26"/>
      <c r="R104" s="5"/>
      <c r="S104" s="5"/>
      <c r="T104" s="5"/>
      <c r="U104" s="26"/>
      <c r="V104" s="5"/>
      <c r="W104" s="5"/>
      <c r="X104" s="5"/>
      <c r="Y104" s="26"/>
      <c r="Z104" s="5"/>
      <c r="AA104" s="5"/>
      <c r="AB104" s="5"/>
      <c r="AC104" s="26"/>
      <c r="AD104" s="5"/>
      <c r="AE104" s="5"/>
      <c r="AF104" s="5"/>
      <c r="AG104" s="26"/>
      <c r="AH104" s="5"/>
      <c r="AI104" s="5"/>
      <c r="AJ104" s="5"/>
      <c r="AK104" s="26"/>
      <c r="AL104" s="5"/>
      <c r="AM104" s="5"/>
      <c r="AN104" s="5"/>
      <c r="AO104" s="26"/>
      <c r="AP104" s="5"/>
      <c r="AQ104" s="5"/>
      <c r="AR104" s="5"/>
      <c r="AS104" s="5"/>
      <c r="AT104" s="26"/>
    </row>
    <row r="105" spans="1:158" s="66" customFormat="1" ht="15.75" x14ac:dyDescent="0.2">
      <c r="A105" s="120" t="s">
        <v>72</v>
      </c>
      <c r="B105" s="116">
        <f>B98+B102+B95+B90+B87+B81+B68+B74+B63+B60+B51+B79</f>
        <v>1278144.665</v>
      </c>
      <c r="C105" s="116">
        <f>C98+C102+C95+C90+C87+C81+C68+C74+C63+C60+C51+C79</f>
        <v>898112.44700000004</v>
      </c>
      <c r="D105" s="116">
        <f>D98+D102+D95+D90+D87+D81+D68+D74+D63+D60+D51+D79</f>
        <v>805358.321</v>
      </c>
      <c r="E105" s="117">
        <f t="shared" si="44"/>
        <v>89.672325964323264</v>
      </c>
      <c r="F105" s="116">
        <f>F98+F102+F95+F90+F87+F81+F68+F74+F63+F60+F51+F79</f>
        <v>1216021.068</v>
      </c>
      <c r="G105" s="116">
        <f>G98+G102+G95+G90+G87+G81+G68+G74+G63+G60+G51+G79</f>
        <v>852575.0619999998</v>
      </c>
      <c r="H105" s="116">
        <f>H98+H102+H95+H90+H87+H81+H68+H74+H63+H60+H51+H79</f>
        <v>784801.55</v>
      </c>
      <c r="I105" s="118">
        <f t="shared" si="45"/>
        <v>92.050727845473872</v>
      </c>
      <c r="J105" s="116">
        <f>J98+J102+J95+J90+J87+J81+J68+J74+J63+J60+J51+J79</f>
        <v>231395.46899999998</v>
      </c>
      <c r="K105" s="116">
        <f>K98+K102+K95+K90+K87+K81+K68+K74+K63+K60+K51+K79</f>
        <v>167913.66200000001</v>
      </c>
      <c r="L105" s="116">
        <f>L98+L102+L95+L90+L87+L81+L68+L74+L63+L60+L51+L79</f>
        <v>127466.59000000001</v>
      </c>
      <c r="M105" s="119">
        <f t="shared" si="43"/>
        <v>75.911982671189676</v>
      </c>
      <c r="N105" s="16"/>
      <c r="O105" s="16"/>
      <c r="P105" s="16"/>
      <c r="Q105" s="15"/>
      <c r="R105" s="16"/>
      <c r="S105" s="16"/>
      <c r="T105" s="16"/>
      <c r="U105" s="15"/>
      <c r="V105" s="16"/>
      <c r="W105" s="16"/>
      <c r="X105" s="16"/>
      <c r="Y105" s="15"/>
      <c r="Z105" s="16"/>
      <c r="AA105" s="16"/>
      <c r="AB105" s="16"/>
      <c r="AC105" s="15"/>
      <c r="AD105" s="16"/>
      <c r="AE105" s="16"/>
      <c r="AF105" s="16"/>
      <c r="AG105" s="15"/>
      <c r="AH105" s="16"/>
      <c r="AI105" s="16"/>
      <c r="AJ105" s="16"/>
      <c r="AK105" s="15"/>
      <c r="AL105" s="16"/>
      <c r="AM105" s="16"/>
      <c r="AN105" s="16"/>
      <c r="AO105" s="15"/>
      <c r="AP105" s="16"/>
      <c r="AQ105" s="16"/>
      <c r="AR105" s="16"/>
      <c r="AS105" s="16"/>
      <c r="AT105" s="15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  <c r="EE105" s="16"/>
      <c r="EF105" s="16"/>
      <c r="EG105" s="16"/>
      <c r="EH105" s="16"/>
      <c r="EI105" s="16"/>
      <c r="EJ105" s="16"/>
      <c r="EK105" s="16"/>
      <c r="EL105" s="16"/>
      <c r="EM105" s="16"/>
      <c r="EN105" s="16"/>
      <c r="EO105" s="16"/>
      <c r="EP105" s="16"/>
      <c r="EQ105" s="16"/>
      <c r="ER105" s="16"/>
      <c r="ES105" s="16"/>
      <c r="ET105" s="16"/>
      <c r="EU105" s="16"/>
      <c r="EV105" s="16"/>
      <c r="EW105" s="16"/>
      <c r="EX105" s="16"/>
      <c r="EY105" s="16"/>
      <c r="EZ105" s="16"/>
      <c r="FA105" s="16"/>
      <c r="FB105" s="16"/>
    </row>
    <row r="106" spans="1:158" ht="15.75" x14ac:dyDescent="0.2">
      <c r="A106" s="121" t="s">
        <v>73</v>
      </c>
      <c r="B106" s="116">
        <f>B43-B50</f>
        <v>-58364.149339999538</v>
      </c>
      <c r="C106" s="116">
        <f>C43-C50</f>
        <v>-236577.84403999988</v>
      </c>
      <c r="D106" s="116">
        <f>D43-D50</f>
        <v>-154124.25826999987</v>
      </c>
      <c r="E106" s="116"/>
      <c r="F106" s="116">
        <f>F43-F50</f>
        <v>-52693.541310000001</v>
      </c>
      <c r="G106" s="116">
        <f>G43-G50</f>
        <v>-216674.24730999989</v>
      </c>
      <c r="H106" s="116">
        <f>H43-H50</f>
        <v>-159750.03752999997</v>
      </c>
      <c r="I106" s="118"/>
      <c r="J106" s="116">
        <f>J43-J50</f>
        <v>-20547.601029999962</v>
      </c>
      <c r="K106" s="116">
        <f>K43-K50</f>
        <v>-63210.795729999983</v>
      </c>
      <c r="L106" s="116">
        <f>L43-L50</f>
        <v>-36311.601740000013</v>
      </c>
      <c r="M106" s="119"/>
      <c r="N106" s="5"/>
      <c r="O106" s="5"/>
      <c r="P106" s="5"/>
      <c r="Q106" s="26"/>
      <c r="R106" s="5"/>
      <c r="S106" s="5"/>
      <c r="T106" s="5"/>
      <c r="U106" s="26"/>
      <c r="V106" s="5"/>
      <c r="W106" s="5"/>
      <c r="X106" s="5"/>
      <c r="Y106" s="26"/>
      <c r="Z106" s="5"/>
      <c r="AA106" s="5"/>
      <c r="AB106" s="5"/>
      <c r="AC106" s="26"/>
      <c r="AD106" s="5"/>
      <c r="AE106" s="5"/>
      <c r="AF106" s="5"/>
      <c r="AG106" s="26"/>
      <c r="AH106" s="5"/>
      <c r="AI106" s="5"/>
      <c r="AJ106" s="5"/>
      <c r="AK106" s="26"/>
      <c r="AL106" s="5"/>
      <c r="AM106" s="5"/>
      <c r="AN106" s="5"/>
      <c r="AO106" s="26"/>
      <c r="AP106" s="5"/>
      <c r="AQ106" s="5"/>
      <c r="AR106" s="5"/>
      <c r="AS106" s="5"/>
      <c r="AT106" s="26"/>
    </row>
    <row r="107" spans="1:158" s="5" customFormat="1" ht="15.75" x14ac:dyDescent="0.2">
      <c r="A107" s="103"/>
      <c r="B107" s="111"/>
      <c r="C107" s="101"/>
      <c r="D107" s="111"/>
      <c r="E107" s="101"/>
      <c r="F107" s="111"/>
      <c r="G107" s="111"/>
      <c r="H107" s="111"/>
      <c r="I107" s="102"/>
      <c r="J107" s="111"/>
      <c r="K107" s="101"/>
      <c r="L107" s="111"/>
      <c r="M107" s="104"/>
      <c r="Q107" s="26"/>
      <c r="U107" s="26"/>
      <c r="Y107" s="26"/>
      <c r="AC107" s="26"/>
      <c r="AG107" s="26"/>
      <c r="AK107" s="26"/>
      <c r="AO107" s="26"/>
      <c r="AT107" s="26"/>
    </row>
    <row r="108" spans="1:158" x14ac:dyDescent="0.2">
      <c r="A108" s="5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5"/>
      <c r="O108" s="5"/>
      <c r="P108" s="5"/>
      <c r="Q108" s="26"/>
      <c r="R108" s="5"/>
      <c r="S108" s="5"/>
      <c r="T108" s="5"/>
      <c r="U108" s="26"/>
      <c r="V108" s="5"/>
      <c r="W108" s="5"/>
      <c r="X108" s="5"/>
      <c r="Y108" s="26"/>
      <c r="Z108" s="5"/>
      <c r="AA108" s="5"/>
      <c r="AB108" s="5"/>
      <c r="AC108" s="26"/>
      <c r="AD108" s="5"/>
      <c r="AE108" s="5"/>
      <c r="AF108" s="5"/>
      <c r="AG108" s="26"/>
      <c r="AH108" s="5"/>
      <c r="AI108" s="5"/>
      <c r="AJ108" s="5"/>
      <c r="AK108" s="26"/>
      <c r="AL108" s="5"/>
      <c r="AM108" s="5"/>
      <c r="AN108" s="5"/>
      <c r="AO108" s="26"/>
      <c r="AP108" s="5"/>
      <c r="AQ108" s="5"/>
      <c r="AR108" s="5"/>
      <c r="AS108" s="5"/>
      <c r="AT108" s="26"/>
    </row>
    <row r="110" spans="1:158" ht="20.25" x14ac:dyDescent="0.3">
      <c r="A110" s="129" t="s">
        <v>106</v>
      </c>
      <c r="B110" s="129"/>
      <c r="C110" s="129"/>
      <c r="D110" s="129"/>
      <c r="E110" s="129"/>
      <c r="F110" s="129"/>
      <c r="G110" s="129"/>
      <c r="H110" s="76"/>
      <c r="I110" s="76"/>
      <c r="J110" s="76"/>
      <c r="K110" s="76"/>
      <c r="L110" s="76"/>
      <c r="M110" s="76"/>
      <c r="N110" s="5"/>
      <c r="O110" s="5"/>
      <c r="P110" s="5"/>
      <c r="Q110" s="26"/>
      <c r="R110" s="5"/>
      <c r="S110" s="5"/>
      <c r="T110" s="5"/>
      <c r="U110" s="26"/>
      <c r="V110" s="5"/>
      <c r="W110" s="5"/>
      <c r="X110" s="5"/>
      <c r="Y110" s="26"/>
      <c r="Z110" s="5"/>
      <c r="AA110" s="5"/>
      <c r="AB110" s="5"/>
      <c r="AC110" s="26"/>
      <c r="AD110" s="5"/>
      <c r="AE110" s="5"/>
      <c r="AF110" s="5"/>
      <c r="AG110" s="26"/>
      <c r="AH110" s="5"/>
      <c r="AI110" s="5"/>
      <c r="AJ110" s="5"/>
      <c r="AK110" s="26"/>
      <c r="AL110" s="5"/>
      <c r="AM110" s="5"/>
      <c r="AN110" s="5"/>
      <c r="AO110" s="26"/>
      <c r="AP110" s="5"/>
      <c r="AQ110" s="5"/>
      <c r="AR110" s="5"/>
      <c r="AS110" s="5"/>
      <c r="AT110" s="26"/>
    </row>
    <row r="111" spans="1:158" x14ac:dyDescent="0.2">
      <c r="A111" s="5"/>
      <c r="B111" s="55"/>
      <c r="C111" s="55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"/>
      <c r="O111" s="5"/>
      <c r="P111" s="5"/>
      <c r="Q111" s="26"/>
      <c r="R111" s="5"/>
      <c r="S111" s="5"/>
      <c r="T111" s="5"/>
      <c r="U111" s="26"/>
      <c r="V111" s="5"/>
      <c r="W111" s="5"/>
      <c r="X111" s="5"/>
      <c r="Y111" s="26"/>
      <c r="Z111" s="5"/>
      <c r="AA111" s="5"/>
      <c r="AB111" s="5"/>
      <c r="AC111" s="26"/>
      <c r="AD111" s="5"/>
      <c r="AE111" s="5"/>
      <c r="AF111" s="5"/>
      <c r="AG111" s="26"/>
      <c r="AH111" s="5"/>
      <c r="AI111" s="5"/>
      <c r="AJ111" s="5"/>
      <c r="AK111" s="26"/>
      <c r="AL111" s="5"/>
      <c r="AM111" s="5"/>
      <c r="AN111" s="5"/>
      <c r="AO111" s="26"/>
      <c r="AP111" s="5"/>
      <c r="AQ111" s="5"/>
      <c r="AR111" s="5"/>
      <c r="AS111" s="5"/>
      <c r="AT111" s="26"/>
    </row>
    <row r="112" spans="1:158" x14ac:dyDescent="0.2">
      <c r="A112" s="5"/>
      <c r="B112" s="55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"/>
      <c r="O112" s="5"/>
      <c r="P112" s="5"/>
      <c r="Q112" s="26"/>
      <c r="R112" s="5"/>
      <c r="S112" s="5"/>
      <c r="T112" s="5"/>
      <c r="U112" s="26"/>
      <c r="V112" s="5"/>
      <c r="W112" s="5"/>
      <c r="X112" s="5"/>
      <c r="Y112" s="26"/>
      <c r="Z112" s="5"/>
      <c r="AA112" s="5"/>
      <c r="AB112" s="5"/>
      <c r="AC112" s="26"/>
      <c r="AD112" s="5"/>
      <c r="AE112" s="5"/>
      <c r="AF112" s="5"/>
      <c r="AG112" s="26"/>
      <c r="AH112" s="5"/>
      <c r="AI112" s="5"/>
      <c r="AJ112" s="5"/>
      <c r="AK112" s="26"/>
      <c r="AL112" s="5"/>
      <c r="AM112" s="5"/>
      <c r="AN112" s="5"/>
      <c r="AO112" s="26"/>
      <c r="AP112" s="5"/>
      <c r="AQ112" s="5"/>
      <c r="AR112" s="5"/>
      <c r="AS112" s="5"/>
      <c r="AT112" s="26"/>
    </row>
    <row r="113" spans="2:46" s="5" customFormat="1" x14ac:dyDescent="0.2"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Q113" s="26"/>
      <c r="U113" s="26"/>
      <c r="Y113" s="26"/>
      <c r="AC113" s="26"/>
      <c r="AG113" s="26"/>
      <c r="AK113" s="26"/>
      <c r="AO113" s="26"/>
      <c r="AT113" s="26"/>
    </row>
    <row r="114" spans="2:46" s="5" customFormat="1" x14ac:dyDescent="0.2">
      <c r="B114" s="55"/>
      <c r="C114" s="55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Q114" s="26"/>
      <c r="U114" s="26"/>
      <c r="Y114" s="26"/>
      <c r="AC114" s="26"/>
      <c r="AG114" s="26"/>
      <c r="AK114" s="26"/>
      <c r="AO114" s="26"/>
      <c r="AT114" s="26"/>
    </row>
    <row r="115" spans="2:46" s="5" customFormat="1" x14ac:dyDescent="0.2"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Q115" s="26"/>
      <c r="U115" s="26"/>
      <c r="Y115" s="26"/>
      <c r="AC115" s="26"/>
      <c r="AG115" s="26"/>
      <c r="AK115" s="26"/>
      <c r="AO115" s="26"/>
      <c r="AT115" s="26"/>
    </row>
    <row r="116" spans="2:46" s="5" customFormat="1" x14ac:dyDescent="0.2"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Q116" s="26"/>
      <c r="U116" s="26"/>
      <c r="Y116" s="26"/>
      <c r="AC116" s="26"/>
      <c r="AG116" s="26"/>
      <c r="AK116" s="26"/>
      <c r="AO116" s="26"/>
      <c r="AT116" s="26"/>
    </row>
    <row r="117" spans="2:46" s="5" customFormat="1" x14ac:dyDescent="0.2">
      <c r="B117" s="55"/>
      <c r="C117" s="55"/>
      <c r="D117" s="55"/>
      <c r="E117" s="55"/>
      <c r="F117" s="55"/>
      <c r="G117" s="55"/>
      <c r="H117" s="55"/>
      <c r="I117" s="55"/>
      <c r="J117" s="55"/>
      <c r="K117" s="55"/>
      <c r="L117" s="55"/>
      <c r="M117" s="55"/>
      <c r="Q117" s="26"/>
      <c r="U117" s="26"/>
      <c r="Y117" s="26"/>
      <c r="AC117" s="26"/>
      <c r="AG117" s="26"/>
      <c r="AK117" s="26"/>
      <c r="AO117" s="26"/>
      <c r="AT117" s="26"/>
    </row>
    <row r="118" spans="2:46" s="5" customFormat="1" x14ac:dyDescent="0.2">
      <c r="B118" s="55"/>
      <c r="C118" s="55"/>
      <c r="D118" s="55"/>
      <c r="E118" s="55"/>
      <c r="F118" s="55"/>
      <c r="G118" s="55"/>
      <c r="H118" s="55"/>
      <c r="I118" s="55"/>
      <c r="J118" s="55"/>
      <c r="K118" s="55"/>
      <c r="L118" s="55"/>
      <c r="M118" s="55"/>
      <c r="Q118" s="26"/>
      <c r="U118" s="26"/>
      <c r="Y118" s="26"/>
      <c r="AC118" s="26"/>
      <c r="AG118" s="26"/>
      <c r="AK118" s="26"/>
      <c r="AO118" s="26"/>
      <c r="AT118" s="26"/>
    </row>
    <row r="119" spans="2:46" s="5" customFormat="1" x14ac:dyDescent="0.2">
      <c r="B119" s="55"/>
      <c r="C119" s="55"/>
      <c r="D119" s="55"/>
      <c r="E119" s="55"/>
      <c r="F119" s="55"/>
      <c r="G119" s="55"/>
      <c r="H119" s="55"/>
      <c r="I119" s="55"/>
      <c r="J119" s="55"/>
      <c r="K119" s="55"/>
      <c r="L119" s="55"/>
      <c r="M119" s="55"/>
      <c r="Q119" s="26"/>
      <c r="U119" s="26"/>
      <c r="Y119" s="26"/>
      <c r="AC119" s="26"/>
      <c r="AG119" s="26"/>
      <c r="AK119" s="26"/>
      <c r="AO119" s="26"/>
      <c r="AT119" s="26"/>
    </row>
    <row r="120" spans="2:46" s="5" customFormat="1" x14ac:dyDescent="0.2">
      <c r="B120" s="55"/>
      <c r="C120" s="55"/>
      <c r="D120" s="55"/>
      <c r="E120" s="55"/>
      <c r="F120" s="55"/>
      <c r="G120" s="55"/>
      <c r="H120" s="55"/>
      <c r="I120" s="55"/>
      <c r="J120" s="55"/>
      <c r="K120" s="55"/>
      <c r="L120" s="55"/>
      <c r="M120" s="55"/>
      <c r="Q120" s="26"/>
      <c r="U120" s="26"/>
      <c r="Y120" s="26"/>
      <c r="AC120" s="26"/>
      <c r="AG120" s="26"/>
      <c r="AK120" s="26"/>
      <c r="AO120" s="26"/>
      <c r="AT120" s="26"/>
    </row>
    <row r="121" spans="2:46" s="5" customFormat="1" x14ac:dyDescent="0.2">
      <c r="B121" s="55"/>
      <c r="C121" s="55"/>
      <c r="D121" s="55"/>
      <c r="E121" s="55"/>
      <c r="F121" s="55"/>
      <c r="G121" s="55"/>
      <c r="H121" s="55"/>
      <c r="I121" s="55"/>
      <c r="J121" s="55"/>
      <c r="K121" s="55"/>
      <c r="L121" s="55"/>
      <c r="M121" s="55"/>
      <c r="Q121" s="26"/>
      <c r="U121" s="26"/>
      <c r="Y121" s="26"/>
      <c r="AC121" s="26"/>
      <c r="AG121" s="26"/>
      <c r="AK121" s="26"/>
      <c r="AO121" s="26"/>
      <c r="AT121" s="26"/>
    </row>
    <row r="122" spans="2:46" s="5" customFormat="1" x14ac:dyDescent="0.2">
      <c r="B122" s="55"/>
      <c r="C122" s="55"/>
      <c r="D122" s="55"/>
      <c r="E122" s="55"/>
      <c r="F122" s="55"/>
      <c r="G122" s="55"/>
      <c r="H122" s="55"/>
      <c r="I122" s="55"/>
      <c r="J122" s="55"/>
      <c r="K122" s="55"/>
      <c r="L122" s="55"/>
      <c r="M122" s="55"/>
      <c r="Q122" s="26"/>
      <c r="U122" s="26"/>
      <c r="Y122" s="26"/>
      <c r="AC122" s="26"/>
      <c r="AG122" s="26"/>
      <c r="AK122" s="26"/>
      <c r="AO122" s="26"/>
      <c r="AT122" s="26"/>
    </row>
    <row r="123" spans="2:46" s="5" customFormat="1" x14ac:dyDescent="0.2">
      <c r="B123" s="55"/>
      <c r="C123" s="55"/>
      <c r="D123" s="55"/>
      <c r="E123" s="55"/>
      <c r="F123" s="55"/>
      <c r="G123" s="55"/>
      <c r="H123" s="55"/>
      <c r="I123" s="55"/>
      <c r="J123" s="55"/>
      <c r="K123" s="55"/>
      <c r="L123" s="55"/>
      <c r="M123" s="55"/>
      <c r="Q123" s="26"/>
      <c r="U123" s="26"/>
      <c r="Y123" s="26"/>
      <c r="AC123" s="26"/>
      <c r="AG123" s="26"/>
      <c r="AK123" s="26"/>
      <c r="AO123" s="26"/>
      <c r="AT123" s="26"/>
    </row>
    <row r="124" spans="2:46" s="5" customFormat="1" x14ac:dyDescent="0.2"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Q124" s="26"/>
      <c r="U124" s="26"/>
      <c r="Y124" s="26"/>
      <c r="AC124" s="26"/>
      <c r="AG124" s="26"/>
      <c r="AK124" s="26"/>
      <c r="AO124" s="26"/>
      <c r="AT124" s="26"/>
    </row>
    <row r="125" spans="2:46" s="5" customFormat="1" x14ac:dyDescent="0.2">
      <c r="B125" s="55"/>
      <c r="C125" s="55"/>
      <c r="D125" s="55"/>
      <c r="E125" s="55"/>
      <c r="F125" s="55"/>
      <c r="G125" s="55"/>
      <c r="H125" s="55"/>
      <c r="I125" s="55"/>
      <c r="J125" s="55"/>
      <c r="K125" s="55"/>
      <c r="L125" s="55"/>
      <c r="M125" s="55"/>
      <c r="Q125" s="26"/>
      <c r="U125" s="26"/>
      <c r="Y125" s="26"/>
      <c r="AC125" s="26"/>
      <c r="AG125" s="26"/>
      <c r="AK125" s="26"/>
      <c r="AO125" s="26"/>
      <c r="AT125" s="26"/>
    </row>
    <row r="126" spans="2:46" s="5" customFormat="1" x14ac:dyDescent="0.2"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Q126" s="26"/>
      <c r="U126" s="26"/>
      <c r="Y126" s="26"/>
      <c r="AC126" s="26"/>
      <c r="AG126" s="26"/>
      <c r="AK126" s="26"/>
      <c r="AO126" s="26"/>
      <c r="AT126" s="26"/>
    </row>
    <row r="127" spans="2:46" s="5" customFormat="1" x14ac:dyDescent="0.2">
      <c r="B127" s="55"/>
      <c r="C127" s="55"/>
      <c r="D127" s="55"/>
      <c r="E127" s="55"/>
      <c r="F127" s="55"/>
      <c r="G127" s="55"/>
      <c r="H127" s="55"/>
      <c r="I127" s="55"/>
      <c r="J127" s="55"/>
      <c r="K127" s="55"/>
      <c r="L127" s="55"/>
      <c r="M127" s="55"/>
      <c r="Q127" s="26"/>
      <c r="U127" s="26"/>
      <c r="Y127" s="26"/>
      <c r="AC127" s="26"/>
      <c r="AG127" s="26"/>
      <c r="AK127" s="26"/>
      <c r="AO127" s="26"/>
      <c r="AT127" s="26"/>
    </row>
    <row r="128" spans="2:46" s="5" customFormat="1" x14ac:dyDescent="0.2">
      <c r="B128" s="55"/>
      <c r="C128" s="55"/>
      <c r="D128" s="55"/>
      <c r="E128" s="55"/>
      <c r="F128" s="55"/>
      <c r="G128" s="55"/>
      <c r="H128" s="55"/>
      <c r="I128" s="55"/>
      <c r="J128" s="55"/>
      <c r="K128" s="55"/>
      <c r="L128" s="55"/>
      <c r="M128" s="55"/>
      <c r="Q128" s="26"/>
      <c r="U128" s="26"/>
      <c r="Y128" s="26"/>
      <c r="AC128" s="26"/>
      <c r="AG128" s="26"/>
      <c r="AK128" s="26"/>
      <c r="AO128" s="26"/>
      <c r="AT128" s="26"/>
    </row>
    <row r="129" spans="1:46" s="5" customFormat="1" x14ac:dyDescent="0.2"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Q129" s="26"/>
      <c r="U129" s="26"/>
      <c r="Y129" s="26"/>
      <c r="AC129" s="26"/>
      <c r="AG129" s="26"/>
      <c r="AK129" s="26"/>
      <c r="AO129" s="26"/>
      <c r="AT129" s="26"/>
    </row>
    <row r="130" spans="1:46" s="5" customFormat="1" x14ac:dyDescent="0.2"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Q130" s="26"/>
      <c r="U130" s="26"/>
      <c r="Y130" s="26"/>
      <c r="AC130" s="26"/>
      <c r="AG130" s="26"/>
      <c r="AK130" s="26"/>
      <c r="AO130" s="26"/>
      <c r="AT130" s="26"/>
    </row>
    <row r="131" spans="1:46" s="5" customFormat="1" x14ac:dyDescent="0.2">
      <c r="B131" s="55"/>
      <c r="C131" s="55"/>
      <c r="D131" s="55"/>
      <c r="E131" s="55"/>
      <c r="F131" s="55"/>
      <c r="G131" s="55"/>
      <c r="H131" s="55"/>
      <c r="I131" s="55"/>
      <c r="J131" s="55"/>
      <c r="K131" s="55"/>
      <c r="L131" s="55"/>
      <c r="M131" s="55"/>
      <c r="Q131" s="26"/>
      <c r="U131" s="26"/>
      <c r="Y131" s="26"/>
      <c r="AC131" s="26"/>
      <c r="AG131" s="26"/>
      <c r="AK131" s="26"/>
      <c r="AO131" s="26"/>
      <c r="AT131" s="26"/>
    </row>
    <row r="132" spans="1:46" s="5" customFormat="1" x14ac:dyDescent="0.2"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Q132" s="26"/>
      <c r="U132" s="26"/>
      <c r="Y132" s="26"/>
      <c r="AC132" s="26"/>
      <c r="AG132" s="26"/>
      <c r="AK132" s="26"/>
      <c r="AO132" s="26"/>
      <c r="AT132" s="26"/>
    </row>
    <row r="133" spans="1:46" s="5" customFormat="1" x14ac:dyDescent="0.2">
      <c r="B133" s="55"/>
      <c r="C133" s="55"/>
      <c r="D133" s="55"/>
      <c r="E133" s="55"/>
      <c r="F133" s="55"/>
      <c r="G133" s="55"/>
      <c r="H133" s="55"/>
      <c r="I133" s="55"/>
      <c r="J133" s="55"/>
      <c r="K133" s="55"/>
      <c r="L133" s="55"/>
      <c r="M133" s="55"/>
      <c r="Q133" s="26"/>
      <c r="U133" s="26"/>
      <c r="Y133" s="26"/>
      <c r="AC133" s="26"/>
      <c r="AG133" s="26"/>
      <c r="AK133" s="26"/>
      <c r="AO133" s="26"/>
      <c r="AT133" s="26"/>
    </row>
    <row r="134" spans="1:46" x14ac:dyDescent="0.2">
      <c r="A134" s="5"/>
      <c r="B134" s="55"/>
      <c r="C134" s="55"/>
      <c r="D134" s="55"/>
      <c r="E134" s="55"/>
      <c r="F134" s="55"/>
      <c r="G134" s="55"/>
      <c r="H134" s="55"/>
      <c r="I134" s="55"/>
      <c r="J134" s="55"/>
      <c r="K134" s="55"/>
      <c r="L134" s="55"/>
      <c r="M134" s="55"/>
      <c r="N134" s="5"/>
      <c r="O134" s="5"/>
      <c r="P134" s="5"/>
      <c r="Q134" s="26"/>
      <c r="R134" s="5"/>
      <c r="S134" s="5"/>
      <c r="T134" s="5"/>
      <c r="U134" s="26"/>
      <c r="V134" s="5"/>
      <c r="W134" s="5"/>
      <c r="X134" s="5"/>
      <c r="Y134" s="26"/>
      <c r="Z134" s="5"/>
      <c r="AA134" s="5"/>
      <c r="AB134" s="5"/>
      <c r="AC134" s="26"/>
      <c r="AD134" s="5"/>
      <c r="AE134" s="5"/>
      <c r="AF134" s="5"/>
      <c r="AG134" s="26"/>
      <c r="AH134" s="5"/>
      <c r="AI134" s="5"/>
      <c r="AJ134" s="5"/>
      <c r="AK134" s="26"/>
      <c r="AL134" s="5"/>
      <c r="AM134" s="5"/>
      <c r="AN134" s="5"/>
      <c r="AO134" s="26"/>
      <c r="AP134" s="5"/>
      <c r="AQ134" s="5"/>
      <c r="AR134" s="5"/>
      <c r="AS134" s="5"/>
      <c r="AT134" s="26"/>
    </row>
    <row r="135" spans="1:46" x14ac:dyDescent="0.2">
      <c r="A135" s="5"/>
      <c r="B135" s="55"/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  <c r="N135" s="5"/>
      <c r="O135" s="5"/>
      <c r="P135" s="5"/>
      <c r="Q135" s="26"/>
      <c r="R135" s="5"/>
      <c r="S135" s="5"/>
      <c r="T135" s="5"/>
      <c r="U135" s="26"/>
      <c r="V135" s="5"/>
      <c r="W135" s="5"/>
      <c r="X135" s="5"/>
      <c r="Y135" s="26"/>
      <c r="Z135" s="5"/>
      <c r="AA135" s="5"/>
      <c r="AB135" s="5"/>
      <c r="AC135" s="26"/>
      <c r="AD135" s="5"/>
      <c r="AE135" s="5"/>
      <c r="AF135" s="5"/>
      <c r="AG135" s="26"/>
      <c r="AH135" s="5"/>
      <c r="AI135" s="5"/>
      <c r="AJ135" s="5"/>
      <c r="AK135" s="26"/>
      <c r="AL135" s="5"/>
      <c r="AM135" s="5"/>
      <c r="AN135" s="5"/>
      <c r="AO135" s="26"/>
      <c r="AP135" s="5"/>
      <c r="AQ135" s="5"/>
      <c r="AR135" s="5"/>
      <c r="AS135" s="5"/>
      <c r="AT135" s="26"/>
    </row>
    <row r="136" spans="1:46" x14ac:dyDescent="0.2">
      <c r="A136" s="5"/>
      <c r="B136" s="55"/>
      <c r="C136" s="55"/>
      <c r="D136" s="55"/>
      <c r="E136" s="55"/>
      <c r="F136" s="55"/>
      <c r="G136" s="55"/>
      <c r="H136" s="55"/>
      <c r="I136" s="55"/>
      <c r="J136" s="55"/>
      <c r="K136" s="55"/>
      <c r="L136" s="55"/>
      <c r="M136" s="55"/>
      <c r="N136" s="5"/>
      <c r="O136" s="5"/>
      <c r="P136" s="5"/>
      <c r="Q136" s="26"/>
      <c r="R136" s="5"/>
      <c r="S136" s="5"/>
      <c r="T136" s="5"/>
      <c r="U136" s="26"/>
      <c r="V136" s="5"/>
      <c r="W136" s="5"/>
      <c r="X136" s="5"/>
      <c r="Y136" s="26"/>
      <c r="Z136" s="5"/>
      <c r="AA136" s="5"/>
      <c r="AB136" s="5"/>
      <c r="AC136" s="26"/>
      <c r="AD136" s="5"/>
      <c r="AE136" s="5"/>
      <c r="AF136" s="5"/>
      <c r="AG136" s="26"/>
      <c r="AH136" s="5"/>
      <c r="AI136" s="5"/>
      <c r="AJ136" s="5"/>
      <c r="AK136" s="26"/>
      <c r="AL136" s="5"/>
      <c r="AM136" s="5"/>
      <c r="AN136" s="5"/>
      <c r="AO136" s="26"/>
      <c r="AP136" s="5"/>
      <c r="AQ136" s="5"/>
      <c r="AR136" s="5"/>
      <c r="AS136" s="5"/>
      <c r="AT136" s="26"/>
    </row>
    <row r="137" spans="1:46" x14ac:dyDescent="0.2">
      <c r="A137" s="5"/>
      <c r="B137" s="55"/>
      <c r="C137" s="55"/>
      <c r="D137" s="55"/>
      <c r="E137" s="55"/>
      <c r="F137" s="55"/>
      <c r="G137" s="55"/>
      <c r="H137" s="55"/>
      <c r="I137" s="55"/>
      <c r="J137" s="55"/>
      <c r="K137" s="55"/>
      <c r="L137" s="55"/>
      <c r="M137" s="55"/>
    </row>
    <row r="138" spans="1:46" x14ac:dyDescent="0.2">
      <c r="A138" s="5"/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</row>
    <row r="139" spans="1:46" x14ac:dyDescent="0.2">
      <c r="A139" s="5"/>
      <c r="B139" s="55"/>
      <c r="C139" s="55"/>
      <c r="D139" s="55"/>
      <c r="E139" s="55"/>
      <c r="F139" s="55"/>
      <c r="G139" s="55"/>
      <c r="H139" s="55"/>
      <c r="I139" s="55"/>
      <c r="J139" s="55"/>
      <c r="K139" s="55"/>
      <c r="L139" s="55"/>
      <c r="M139" s="55"/>
    </row>
    <row r="140" spans="1:46" x14ac:dyDescent="0.2">
      <c r="A140" s="5"/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</row>
    <row r="141" spans="1:46" x14ac:dyDescent="0.2">
      <c r="A141" s="5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</row>
    <row r="142" spans="1:46" x14ac:dyDescent="0.2">
      <c r="A142" s="5"/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</row>
    <row r="143" spans="1:46" x14ac:dyDescent="0.2">
      <c r="A143" s="5"/>
      <c r="B143" s="55"/>
      <c r="C143" s="55"/>
      <c r="D143" s="55"/>
      <c r="E143" s="55"/>
      <c r="F143" s="55"/>
      <c r="G143" s="55"/>
      <c r="H143" s="55"/>
      <c r="I143" s="55"/>
      <c r="J143" s="55"/>
      <c r="K143" s="55"/>
      <c r="L143" s="55"/>
      <c r="M143" s="55"/>
    </row>
    <row r="144" spans="1:46" x14ac:dyDescent="0.2">
      <c r="A144" s="5"/>
      <c r="B144" s="55"/>
      <c r="C144" s="55"/>
      <c r="D144" s="55"/>
      <c r="E144" s="55"/>
      <c r="F144" s="55"/>
      <c r="G144" s="55"/>
      <c r="H144" s="55"/>
      <c r="I144" s="55"/>
      <c r="J144" s="55"/>
      <c r="K144" s="55"/>
      <c r="L144" s="55"/>
      <c r="M144" s="55"/>
    </row>
    <row r="145" spans="1:13" x14ac:dyDescent="0.2">
      <c r="A145" s="5"/>
      <c r="B145" s="55"/>
      <c r="C145" s="55"/>
      <c r="D145" s="55"/>
      <c r="E145" s="55"/>
      <c r="F145" s="55"/>
      <c r="G145" s="55"/>
      <c r="H145" s="55"/>
      <c r="I145" s="55"/>
      <c r="J145" s="55"/>
      <c r="K145" s="55"/>
      <c r="L145" s="55"/>
      <c r="M145" s="55"/>
    </row>
    <row r="146" spans="1:13" x14ac:dyDescent="0.2">
      <c r="A146" s="5"/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</row>
    <row r="147" spans="1:13" x14ac:dyDescent="0.2">
      <c r="A147" s="5"/>
      <c r="B147" s="55"/>
      <c r="C147" s="55"/>
      <c r="D147" s="55"/>
      <c r="E147" s="55"/>
      <c r="F147" s="55"/>
      <c r="G147" s="55"/>
      <c r="H147" s="55"/>
      <c r="I147" s="55"/>
      <c r="J147" s="55"/>
      <c r="K147" s="55"/>
      <c r="L147" s="55"/>
      <c r="M147" s="55"/>
    </row>
    <row r="148" spans="1:13" x14ac:dyDescent="0.2">
      <c r="A148" s="5"/>
      <c r="B148" s="55"/>
      <c r="C148" s="55"/>
      <c r="D148" s="55"/>
      <c r="E148" s="55"/>
      <c r="F148" s="55"/>
      <c r="G148" s="55"/>
      <c r="H148" s="55"/>
      <c r="I148" s="55"/>
      <c r="J148" s="55"/>
      <c r="K148" s="55"/>
      <c r="L148" s="55"/>
      <c r="M148" s="55"/>
    </row>
    <row r="149" spans="1:13" x14ac:dyDescent="0.2">
      <c r="A149" s="5"/>
      <c r="B149" s="55"/>
      <c r="C149" s="55"/>
      <c r="D149" s="55"/>
      <c r="E149" s="55"/>
      <c r="F149" s="55"/>
      <c r="G149" s="55"/>
      <c r="H149" s="55"/>
      <c r="I149" s="55"/>
      <c r="J149" s="55"/>
      <c r="K149" s="55"/>
      <c r="L149" s="55"/>
      <c r="M149" s="55"/>
    </row>
    <row r="150" spans="1:13" x14ac:dyDescent="0.2">
      <c r="A150" s="5"/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</row>
    <row r="151" spans="1:13" x14ac:dyDescent="0.2">
      <c r="B151" s="77"/>
      <c r="C151" s="77"/>
      <c r="D151" s="77"/>
      <c r="E151" s="77"/>
      <c r="F151" s="77"/>
      <c r="G151" s="77"/>
      <c r="H151" s="77"/>
      <c r="I151" s="77"/>
      <c r="J151" s="77"/>
      <c r="K151" s="77"/>
      <c r="L151" s="77"/>
      <c r="M151" s="77"/>
    </row>
    <row r="152" spans="1:13" x14ac:dyDescent="0.2">
      <c r="B152" s="77"/>
      <c r="C152" s="77"/>
      <c r="D152" s="77"/>
      <c r="E152" s="77"/>
      <c r="F152" s="77"/>
      <c r="G152" s="77"/>
      <c r="H152" s="77"/>
      <c r="I152" s="77"/>
      <c r="J152" s="77"/>
      <c r="K152" s="77"/>
      <c r="L152" s="77"/>
      <c r="M152" s="77"/>
    </row>
    <row r="153" spans="1:13" x14ac:dyDescent="0.2">
      <c r="B153" s="77"/>
      <c r="C153" s="77"/>
      <c r="D153" s="77"/>
      <c r="E153" s="77"/>
      <c r="F153" s="77"/>
      <c r="G153" s="77"/>
      <c r="H153" s="77"/>
      <c r="I153" s="77"/>
      <c r="J153" s="77"/>
      <c r="K153" s="77"/>
      <c r="L153" s="77"/>
      <c r="M153" s="77"/>
    </row>
    <row r="154" spans="1:13" x14ac:dyDescent="0.2">
      <c r="B154" s="77"/>
      <c r="C154" s="77"/>
      <c r="D154" s="77"/>
      <c r="E154" s="77"/>
      <c r="F154" s="77"/>
      <c r="G154" s="77"/>
      <c r="H154" s="77"/>
      <c r="I154" s="77"/>
      <c r="J154" s="77"/>
      <c r="K154" s="77"/>
      <c r="L154" s="77"/>
      <c r="M154" s="77"/>
    </row>
    <row r="155" spans="1:13" x14ac:dyDescent="0.2"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</row>
    <row r="156" spans="1:13" x14ac:dyDescent="0.2">
      <c r="B156" s="77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</row>
    <row r="157" spans="1:13" x14ac:dyDescent="0.2">
      <c r="B157" s="77"/>
      <c r="C157" s="77"/>
      <c r="D157" s="77"/>
      <c r="E157" s="77"/>
      <c r="F157" s="77"/>
      <c r="G157" s="77"/>
      <c r="H157" s="77"/>
      <c r="I157" s="77"/>
      <c r="J157" s="77"/>
      <c r="K157" s="77"/>
      <c r="L157" s="77"/>
      <c r="M157" s="77"/>
    </row>
    <row r="158" spans="1:13" x14ac:dyDescent="0.2">
      <c r="B158" s="77"/>
      <c r="C158" s="77"/>
      <c r="D158" s="77"/>
      <c r="E158" s="77"/>
      <c r="F158" s="77"/>
      <c r="G158" s="77"/>
      <c r="H158" s="77"/>
      <c r="I158" s="77"/>
      <c r="J158" s="77"/>
      <c r="K158" s="77"/>
      <c r="L158" s="77"/>
      <c r="M158" s="77"/>
    </row>
    <row r="159" spans="1:13" x14ac:dyDescent="0.2">
      <c r="B159" s="77"/>
      <c r="C159" s="77"/>
      <c r="D159" s="77"/>
      <c r="E159" s="77"/>
      <c r="F159" s="77"/>
      <c r="G159" s="77"/>
      <c r="H159" s="77"/>
      <c r="I159" s="77"/>
      <c r="J159" s="77"/>
      <c r="K159" s="77"/>
      <c r="L159" s="77"/>
      <c r="M159" s="77"/>
    </row>
    <row r="160" spans="1:13" x14ac:dyDescent="0.2">
      <c r="B160" s="77"/>
      <c r="C160" s="77"/>
      <c r="D160" s="77"/>
      <c r="E160" s="77"/>
      <c r="F160" s="77"/>
      <c r="G160" s="77"/>
      <c r="H160" s="77"/>
      <c r="I160" s="77"/>
      <c r="J160" s="77"/>
      <c r="K160" s="77"/>
      <c r="L160" s="77"/>
      <c r="M160" s="77"/>
    </row>
    <row r="161" spans="2:13" x14ac:dyDescent="0.2">
      <c r="B161" s="77"/>
      <c r="C161" s="77"/>
      <c r="D161" s="77"/>
      <c r="E161" s="77"/>
      <c r="F161" s="77"/>
      <c r="G161" s="77"/>
      <c r="H161" s="77"/>
      <c r="I161" s="77"/>
      <c r="J161" s="77"/>
      <c r="K161" s="77"/>
      <c r="L161" s="77"/>
      <c r="M161" s="77"/>
    </row>
    <row r="162" spans="2:13" x14ac:dyDescent="0.2"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</row>
    <row r="163" spans="2:13" x14ac:dyDescent="0.2">
      <c r="B163" s="77"/>
      <c r="C163" s="77"/>
      <c r="D163" s="77"/>
      <c r="E163" s="77"/>
      <c r="F163" s="77"/>
      <c r="G163" s="77"/>
      <c r="H163" s="77"/>
      <c r="I163" s="77"/>
      <c r="J163" s="77"/>
      <c r="K163" s="77"/>
      <c r="L163" s="77"/>
      <c r="M163" s="77"/>
    </row>
    <row r="164" spans="2:13" x14ac:dyDescent="0.2"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</row>
    <row r="165" spans="2:13" x14ac:dyDescent="0.2">
      <c r="B165" s="77"/>
      <c r="C165" s="77"/>
      <c r="D165" s="77"/>
      <c r="E165" s="77"/>
      <c r="F165" s="77"/>
      <c r="G165" s="77"/>
      <c r="H165" s="77"/>
      <c r="I165" s="77"/>
      <c r="J165" s="77"/>
      <c r="K165" s="77"/>
      <c r="L165" s="77"/>
      <c r="M165" s="77"/>
    </row>
    <row r="166" spans="2:13" x14ac:dyDescent="0.2">
      <c r="B166" s="77"/>
      <c r="C166" s="77"/>
      <c r="D166" s="77"/>
      <c r="E166" s="77"/>
      <c r="F166" s="77"/>
      <c r="G166" s="77"/>
      <c r="H166" s="77"/>
      <c r="I166" s="77"/>
      <c r="J166" s="77"/>
      <c r="K166" s="77"/>
      <c r="L166" s="77"/>
      <c r="M166" s="77"/>
    </row>
    <row r="167" spans="2:13" x14ac:dyDescent="0.2">
      <c r="B167" s="77"/>
      <c r="C167" s="77"/>
      <c r="D167" s="77"/>
      <c r="E167" s="77"/>
      <c r="F167" s="77"/>
      <c r="G167" s="77"/>
      <c r="H167" s="77"/>
      <c r="I167" s="77"/>
      <c r="J167" s="77"/>
      <c r="K167" s="77"/>
      <c r="L167" s="77"/>
      <c r="M167" s="77"/>
    </row>
    <row r="168" spans="2:13" x14ac:dyDescent="0.2">
      <c r="B168" s="77"/>
      <c r="C168" s="77"/>
      <c r="D168" s="77"/>
      <c r="E168" s="77"/>
      <c r="F168" s="77"/>
      <c r="G168" s="77"/>
      <c r="H168" s="77"/>
      <c r="I168" s="77"/>
      <c r="J168" s="77"/>
      <c r="K168" s="77"/>
      <c r="L168" s="77"/>
      <c r="M168" s="77"/>
    </row>
    <row r="169" spans="2:13" x14ac:dyDescent="0.2"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</row>
    <row r="170" spans="2:13" x14ac:dyDescent="0.2"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  <c r="M170" s="77"/>
    </row>
    <row r="171" spans="2:13" x14ac:dyDescent="0.2">
      <c r="B171" s="77"/>
      <c r="C171" s="77"/>
      <c r="D171" s="77"/>
      <c r="E171" s="77"/>
      <c r="F171" s="77"/>
      <c r="G171" s="77"/>
      <c r="H171" s="77"/>
      <c r="I171" s="77"/>
      <c r="J171" s="77"/>
      <c r="K171" s="77"/>
      <c r="L171" s="77"/>
      <c r="M171" s="77"/>
    </row>
    <row r="172" spans="2:13" x14ac:dyDescent="0.2">
      <c r="B172" s="77"/>
      <c r="C172" s="77"/>
      <c r="D172" s="77"/>
      <c r="E172" s="77"/>
      <c r="F172" s="77"/>
      <c r="G172" s="77"/>
      <c r="H172" s="77"/>
      <c r="I172" s="77"/>
      <c r="J172" s="77"/>
      <c r="K172" s="77"/>
      <c r="L172" s="77"/>
      <c r="M172" s="77"/>
    </row>
    <row r="173" spans="2:13" x14ac:dyDescent="0.2">
      <c r="B173" s="77"/>
      <c r="C173" s="77"/>
      <c r="D173" s="77"/>
      <c r="E173" s="77"/>
      <c r="F173" s="77"/>
      <c r="G173" s="77"/>
      <c r="H173" s="77"/>
      <c r="I173" s="77"/>
      <c r="J173" s="77"/>
      <c r="K173" s="77"/>
      <c r="L173" s="77"/>
      <c r="M173" s="77"/>
    </row>
    <row r="174" spans="2:13" x14ac:dyDescent="0.2">
      <c r="B174" s="77"/>
      <c r="C174" s="77"/>
      <c r="D174" s="77"/>
      <c r="E174" s="77"/>
      <c r="F174" s="77"/>
      <c r="G174" s="77"/>
      <c r="H174" s="77"/>
      <c r="I174" s="77"/>
      <c r="J174" s="77"/>
      <c r="K174" s="77"/>
      <c r="L174" s="77"/>
      <c r="M174" s="77"/>
    </row>
    <row r="175" spans="2:13" x14ac:dyDescent="0.2">
      <c r="B175" s="77"/>
      <c r="C175" s="77"/>
      <c r="D175" s="77"/>
      <c r="E175" s="77"/>
      <c r="F175" s="77"/>
      <c r="G175" s="77"/>
      <c r="H175" s="77"/>
      <c r="I175" s="77"/>
      <c r="J175" s="77"/>
      <c r="K175" s="77"/>
      <c r="L175" s="77"/>
      <c r="M175" s="77"/>
    </row>
    <row r="176" spans="2:13" x14ac:dyDescent="0.2"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</row>
    <row r="177" spans="2:13" x14ac:dyDescent="0.2">
      <c r="B177" s="77"/>
      <c r="C177" s="77"/>
      <c r="D177" s="77"/>
      <c r="E177" s="77"/>
      <c r="F177" s="77"/>
      <c r="G177" s="77"/>
      <c r="H177" s="77"/>
      <c r="I177" s="77"/>
      <c r="J177" s="77"/>
      <c r="K177" s="77"/>
      <c r="L177" s="77"/>
      <c r="M177" s="77"/>
    </row>
    <row r="178" spans="2:13" x14ac:dyDescent="0.2">
      <c r="B178" s="77"/>
      <c r="C178" s="77"/>
      <c r="D178" s="77"/>
      <c r="E178" s="77"/>
      <c r="F178" s="77"/>
      <c r="G178" s="77"/>
      <c r="H178" s="77"/>
      <c r="I178" s="77"/>
      <c r="J178" s="77"/>
      <c r="K178" s="77"/>
      <c r="L178" s="77"/>
      <c r="M178" s="77"/>
    </row>
    <row r="179" spans="2:13" x14ac:dyDescent="0.2">
      <c r="B179" s="77"/>
      <c r="C179" s="77"/>
      <c r="D179" s="77"/>
      <c r="E179" s="77"/>
      <c r="F179" s="77"/>
      <c r="G179" s="77"/>
      <c r="H179" s="77"/>
      <c r="I179" s="77"/>
      <c r="J179" s="77"/>
      <c r="K179" s="77"/>
      <c r="L179" s="77"/>
      <c r="M179" s="77"/>
    </row>
    <row r="180" spans="2:13" x14ac:dyDescent="0.2">
      <c r="B180" s="77"/>
      <c r="C180" s="77"/>
      <c r="D180" s="77"/>
      <c r="E180" s="77"/>
      <c r="F180" s="77"/>
      <c r="G180" s="77"/>
      <c r="H180" s="77"/>
      <c r="I180" s="77"/>
      <c r="J180" s="77"/>
      <c r="K180" s="77"/>
      <c r="L180" s="77"/>
      <c r="M180" s="77"/>
    </row>
    <row r="181" spans="2:13" x14ac:dyDescent="0.2">
      <c r="B181" s="77"/>
      <c r="C181" s="77"/>
      <c r="D181" s="77"/>
      <c r="E181" s="77"/>
      <c r="F181" s="77"/>
      <c r="G181" s="77"/>
      <c r="H181" s="77"/>
      <c r="I181" s="77"/>
      <c r="J181" s="77"/>
      <c r="K181" s="77"/>
      <c r="L181" s="77"/>
      <c r="M181" s="77"/>
    </row>
    <row r="182" spans="2:13" x14ac:dyDescent="0.2">
      <c r="B182" s="77"/>
      <c r="C182" s="77"/>
      <c r="D182" s="77"/>
      <c r="E182" s="77"/>
      <c r="F182" s="77"/>
      <c r="G182" s="77"/>
      <c r="H182" s="77"/>
      <c r="I182" s="77"/>
      <c r="J182" s="77"/>
      <c r="K182" s="77"/>
      <c r="L182" s="77"/>
      <c r="M182" s="77"/>
    </row>
    <row r="183" spans="2:13" x14ac:dyDescent="0.2"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</row>
    <row r="184" spans="2:13" x14ac:dyDescent="0.2">
      <c r="B184" s="77"/>
      <c r="C184" s="77"/>
      <c r="D184" s="77"/>
      <c r="E184" s="77"/>
      <c r="F184" s="77"/>
      <c r="G184" s="77"/>
      <c r="H184" s="77"/>
      <c r="I184" s="77"/>
      <c r="J184" s="77"/>
      <c r="K184" s="77"/>
      <c r="L184" s="77"/>
      <c r="M184" s="77"/>
    </row>
    <row r="185" spans="2:13" x14ac:dyDescent="0.2">
      <c r="B185" s="77"/>
      <c r="C185" s="77"/>
      <c r="D185" s="77"/>
      <c r="E185" s="77"/>
      <c r="F185" s="77"/>
      <c r="G185" s="77"/>
      <c r="H185" s="77"/>
      <c r="I185" s="77"/>
      <c r="J185" s="77"/>
      <c r="K185" s="77"/>
      <c r="L185" s="77"/>
      <c r="M185" s="77"/>
    </row>
    <row r="186" spans="2:13" x14ac:dyDescent="0.2">
      <c r="B186" s="77"/>
      <c r="C186" s="77"/>
      <c r="D186" s="77"/>
      <c r="E186" s="77"/>
      <c r="F186" s="77"/>
      <c r="G186" s="77"/>
      <c r="H186" s="77"/>
      <c r="I186" s="77"/>
      <c r="J186" s="77"/>
      <c r="K186" s="77"/>
      <c r="L186" s="77"/>
      <c r="M186" s="77"/>
    </row>
    <row r="187" spans="2:13" x14ac:dyDescent="0.2">
      <c r="B187" s="77"/>
      <c r="C187" s="77"/>
      <c r="D187" s="77"/>
      <c r="E187" s="77"/>
      <c r="F187" s="77"/>
      <c r="G187" s="77"/>
      <c r="H187" s="77"/>
      <c r="I187" s="77"/>
      <c r="J187" s="77"/>
      <c r="K187" s="77"/>
      <c r="L187" s="77"/>
      <c r="M187" s="77"/>
    </row>
    <row r="188" spans="2:13" x14ac:dyDescent="0.2">
      <c r="B188" s="77"/>
      <c r="C188" s="77"/>
      <c r="D188" s="77"/>
      <c r="E188" s="77"/>
      <c r="F188" s="77"/>
      <c r="G188" s="77"/>
      <c r="H188" s="77"/>
      <c r="I188" s="77"/>
      <c r="J188" s="77"/>
      <c r="K188" s="77"/>
      <c r="L188" s="77"/>
      <c r="M188" s="77"/>
    </row>
    <row r="189" spans="2:13" x14ac:dyDescent="0.2">
      <c r="B189" s="77"/>
      <c r="C189" s="77"/>
      <c r="D189" s="77"/>
      <c r="E189" s="77"/>
      <c r="F189" s="77"/>
      <c r="G189" s="77"/>
      <c r="H189" s="77"/>
      <c r="I189" s="77"/>
      <c r="J189" s="77"/>
      <c r="K189" s="77"/>
      <c r="L189" s="77"/>
      <c r="M189" s="77"/>
    </row>
    <row r="190" spans="2:13" x14ac:dyDescent="0.2"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</row>
    <row r="191" spans="2:13" x14ac:dyDescent="0.2">
      <c r="B191" s="77"/>
      <c r="C191" s="77"/>
      <c r="D191" s="77"/>
      <c r="E191" s="77"/>
      <c r="F191" s="77"/>
      <c r="G191" s="77"/>
      <c r="H191" s="77"/>
      <c r="I191" s="77"/>
      <c r="J191" s="77"/>
      <c r="K191" s="77"/>
      <c r="L191" s="77"/>
      <c r="M191" s="77"/>
    </row>
    <row r="192" spans="2:13" x14ac:dyDescent="0.2">
      <c r="B192" s="77"/>
      <c r="C192" s="77"/>
      <c r="D192" s="77"/>
      <c r="E192" s="77"/>
      <c r="F192" s="77"/>
      <c r="G192" s="77"/>
      <c r="H192" s="77"/>
      <c r="I192" s="77"/>
      <c r="J192" s="77"/>
      <c r="K192" s="77"/>
      <c r="L192" s="77"/>
      <c r="M192" s="77"/>
    </row>
    <row r="193" spans="2:13" x14ac:dyDescent="0.2">
      <c r="B193" s="77"/>
      <c r="C193" s="77"/>
      <c r="D193" s="77"/>
      <c r="E193" s="77"/>
      <c r="F193" s="77"/>
      <c r="G193" s="77"/>
      <c r="H193" s="77"/>
      <c r="I193" s="77"/>
      <c r="J193" s="77"/>
      <c r="K193" s="77"/>
      <c r="L193" s="77"/>
      <c r="M193" s="77"/>
    </row>
    <row r="194" spans="2:13" x14ac:dyDescent="0.2">
      <c r="B194" s="77"/>
      <c r="C194" s="77"/>
      <c r="D194" s="77"/>
      <c r="E194" s="77"/>
      <c r="F194" s="77"/>
      <c r="G194" s="77"/>
      <c r="H194" s="77"/>
      <c r="I194" s="77"/>
      <c r="J194" s="77"/>
      <c r="K194" s="77"/>
      <c r="L194" s="77"/>
      <c r="M194" s="77"/>
    </row>
    <row r="195" spans="2:13" x14ac:dyDescent="0.2">
      <c r="B195" s="77"/>
      <c r="C195" s="77"/>
      <c r="D195" s="77"/>
      <c r="E195" s="77"/>
      <c r="F195" s="77"/>
      <c r="G195" s="77"/>
      <c r="H195" s="77"/>
      <c r="I195" s="77"/>
      <c r="J195" s="77"/>
      <c r="K195" s="77"/>
      <c r="L195" s="77"/>
      <c r="M195" s="77"/>
    </row>
    <row r="196" spans="2:13" x14ac:dyDescent="0.2">
      <c r="B196" s="77"/>
      <c r="C196" s="77"/>
      <c r="D196" s="77"/>
      <c r="E196" s="77"/>
      <c r="F196" s="77"/>
      <c r="G196" s="77"/>
      <c r="H196" s="77"/>
      <c r="I196" s="77"/>
      <c r="J196" s="77"/>
      <c r="K196" s="77"/>
      <c r="L196" s="77"/>
      <c r="M196" s="77"/>
    </row>
    <row r="197" spans="2:13" x14ac:dyDescent="0.2"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</row>
    <row r="198" spans="2:13" x14ac:dyDescent="0.2">
      <c r="B198" s="77"/>
      <c r="C198" s="77"/>
      <c r="D198" s="77"/>
      <c r="E198" s="77"/>
      <c r="F198" s="77"/>
      <c r="G198" s="77"/>
      <c r="H198" s="77"/>
      <c r="I198" s="77"/>
      <c r="J198" s="77"/>
      <c r="K198" s="77"/>
      <c r="L198" s="77"/>
      <c r="M198" s="77"/>
    </row>
    <row r="199" spans="2:13" x14ac:dyDescent="0.2">
      <c r="B199" s="77"/>
      <c r="C199" s="77"/>
      <c r="D199" s="77"/>
      <c r="E199" s="77"/>
      <c r="F199" s="77"/>
      <c r="G199" s="77"/>
      <c r="H199" s="77"/>
      <c r="I199" s="77"/>
      <c r="J199" s="77"/>
      <c r="K199" s="77"/>
      <c r="L199" s="77"/>
      <c r="M199" s="77"/>
    </row>
    <row r="200" spans="2:13" x14ac:dyDescent="0.2">
      <c r="B200" s="77"/>
      <c r="C200" s="77"/>
      <c r="D200" s="77"/>
      <c r="E200" s="77"/>
      <c r="F200" s="77"/>
      <c r="G200" s="77"/>
      <c r="H200" s="77"/>
      <c r="I200" s="77"/>
      <c r="J200" s="77"/>
      <c r="K200" s="77"/>
      <c r="L200" s="77"/>
      <c r="M200" s="77"/>
    </row>
    <row r="201" spans="2:13" x14ac:dyDescent="0.2">
      <c r="B201" s="77"/>
      <c r="C201" s="77"/>
      <c r="D201" s="77"/>
      <c r="E201" s="77"/>
      <c r="F201" s="77"/>
      <c r="G201" s="77"/>
      <c r="H201" s="77"/>
      <c r="I201" s="77"/>
      <c r="J201" s="77"/>
      <c r="K201" s="77"/>
      <c r="L201" s="77"/>
      <c r="M201" s="77"/>
    </row>
    <row r="202" spans="2:13" x14ac:dyDescent="0.2">
      <c r="B202" s="77"/>
      <c r="C202" s="77"/>
      <c r="D202" s="77"/>
      <c r="E202" s="77"/>
      <c r="F202" s="77"/>
      <c r="G202" s="77"/>
      <c r="H202" s="77"/>
      <c r="I202" s="77"/>
      <c r="J202" s="77"/>
      <c r="K202" s="77"/>
      <c r="L202" s="77"/>
      <c r="M202" s="77"/>
    </row>
    <row r="203" spans="2:13" x14ac:dyDescent="0.2">
      <c r="B203" s="77"/>
      <c r="C203" s="77"/>
      <c r="D203" s="77"/>
      <c r="E203" s="77"/>
      <c r="F203" s="77"/>
      <c r="G203" s="77"/>
      <c r="H203" s="77"/>
      <c r="I203" s="77"/>
      <c r="J203" s="77"/>
      <c r="K203" s="77"/>
      <c r="L203" s="77"/>
      <c r="M203" s="77"/>
    </row>
    <row r="204" spans="2:13" x14ac:dyDescent="0.2"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</row>
    <row r="205" spans="2:13" x14ac:dyDescent="0.2">
      <c r="B205" s="77"/>
      <c r="C205" s="77"/>
      <c r="D205" s="77"/>
      <c r="E205" s="77"/>
      <c r="F205" s="77"/>
      <c r="G205" s="77"/>
      <c r="H205" s="77"/>
      <c r="I205" s="77"/>
      <c r="J205" s="77"/>
      <c r="K205" s="77"/>
      <c r="L205" s="77"/>
      <c r="M205" s="77"/>
    </row>
    <row r="206" spans="2:13" x14ac:dyDescent="0.2">
      <c r="B206" s="77"/>
      <c r="C206" s="77"/>
      <c r="D206" s="77"/>
      <c r="E206" s="77"/>
      <c r="F206" s="77"/>
      <c r="G206" s="77"/>
      <c r="H206" s="77"/>
      <c r="I206" s="77"/>
      <c r="J206" s="77"/>
      <c r="K206" s="77"/>
      <c r="L206" s="77"/>
      <c r="M206" s="77"/>
    </row>
    <row r="207" spans="2:13" x14ac:dyDescent="0.2">
      <c r="B207" s="77"/>
      <c r="C207" s="77"/>
      <c r="D207" s="77"/>
      <c r="E207" s="77"/>
      <c r="F207" s="77"/>
      <c r="G207" s="77"/>
      <c r="H207" s="77"/>
      <c r="I207" s="77"/>
      <c r="J207" s="77"/>
      <c r="K207" s="77"/>
      <c r="L207" s="77"/>
      <c r="M207" s="77"/>
    </row>
    <row r="208" spans="2:13" x14ac:dyDescent="0.2"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</row>
    <row r="209" spans="2:13" x14ac:dyDescent="0.2">
      <c r="B209" s="77"/>
      <c r="C209" s="77"/>
      <c r="D209" s="77"/>
      <c r="E209" s="77"/>
      <c r="F209" s="77"/>
      <c r="G209" s="77"/>
      <c r="H209" s="77"/>
      <c r="I209" s="77"/>
      <c r="J209" s="77"/>
      <c r="K209" s="77"/>
      <c r="L209" s="77"/>
      <c r="M209" s="77"/>
    </row>
    <row r="210" spans="2:13" x14ac:dyDescent="0.2">
      <c r="B210" s="77"/>
      <c r="C210" s="77"/>
      <c r="D210" s="77"/>
      <c r="E210" s="77"/>
      <c r="F210" s="77"/>
      <c r="G210" s="77"/>
      <c r="H210" s="77"/>
      <c r="I210" s="77"/>
      <c r="J210" s="77"/>
      <c r="K210" s="77"/>
      <c r="L210" s="77"/>
      <c r="M210" s="77"/>
    </row>
    <row r="211" spans="2:13" x14ac:dyDescent="0.2"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</row>
    <row r="212" spans="2:13" x14ac:dyDescent="0.2">
      <c r="B212" s="77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</row>
    <row r="213" spans="2:13" x14ac:dyDescent="0.2">
      <c r="B213" s="77"/>
      <c r="C213" s="77"/>
      <c r="D213" s="77"/>
      <c r="E213" s="77"/>
      <c r="F213" s="77"/>
      <c r="G213" s="77"/>
      <c r="H213" s="77"/>
      <c r="I213" s="77"/>
      <c r="J213" s="77"/>
      <c r="K213" s="77"/>
      <c r="L213" s="77"/>
      <c r="M213" s="77"/>
    </row>
    <row r="214" spans="2:13" x14ac:dyDescent="0.2">
      <c r="B214" s="77"/>
      <c r="C214" s="77"/>
      <c r="D214" s="77"/>
      <c r="E214" s="77"/>
      <c r="F214" s="77"/>
      <c r="G214" s="77"/>
      <c r="H214" s="77"/>
      <c r="I214" s="77"/>
      <c r="J214" s="77"/>
      <c r="K214" s="77"/>
      <c r="L214" s="77"/>
      <c r="M214" s="77"/>
    </row>
    <row r="215" spans="2:13" x14ac:dyDescent="0.2">
      <c r="B215" s="77"/>
      <c r="C215" s="77"/>
      <c r="D215" s="77"/>
      <c r="E215" s="77"/>
      <c r="F215" s="77"/>
      <c r="G215" s="77"/>
      <c r="H215" s="77"/>
      <c r="I215" s="77"/>
      <c r="J215" s="77"/>
      <c r="K215" s="77"/>
      <c r="L215" s="77"/>
      <c r="M215" s="77"/>
    </row>
    <row r="216" spans="2:13" x14ac:dyDescent="0.2">
      <c r="B216" s="77"/>
      <c r="C216" s="77"/>
      <c r="D216" s="77"/>
      <c r="E216" s="77"/>
      <c r="F216" s="77"/>
      <c r="G216" s="77"/>
      <c r="H216" s="77"/>
      <c r="I216" s="77"/>
      <c r="J216" s="77"/>
      <c r="K216" s="77"/>
      <c r="L216" s="77"/>
      <c r="M216" s="77"/>
    </row>
    <row r="217" spans="2:13" x14ac:dyDescent="0.2">
      <c r="B217" s="77"/>
      <c r="C217" s="77"/>
      <c r="D217" s="77"/>
      <c r="E217" s="77"/>
      <c r="F217" s="77"/>
      <c r="G217" s="77"/>
      <c r="H217" s="77"/>
      <c r="I217" s="77"/>
      <c r="J217" s="77"/>
      <c r="K217" s="77"/>
      <c r="L217" s="77"/>
      <c r="M217" s="77"/>
    </row>
    <row r="218" spans="2:13" x14ac:dyDescent="0.2"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</row>
    <row r="219" spans="2:13" x14ac:dyDescent="0.2">
      <c r="B219" s="77"/>
      <c r="C219" s="77"/>
      <c r="D219" s="77"/>
      <c r="E219" s="77"/>
      <c r="F219" s="77"/>
      <c r="G219" s="77"/>
      <c r="H219" s="77"/>
      <c r="I219" s="77"/>
      <c r="J219" s="77"/>
      <c r="K219" s="77"/>
      <c r="L219" s="77"/>
      <c r="M219" s="77"/>
    </row>
    <row r="220" spans="2:13" x14ac:dyDescent="0.2">
      <c r="B220" s="77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</row>
    <row r="221" spans="2:13" x14ac:dyDescent="0.2">
      <c r="B221" s="77"/>
      <c r="C221" s="77"/>
      <c r="D221" s="77"/>
      <c r="E221" s="77"/>
      <c r="F221" s="77"/>
      <c r="G221" s="77"/>
      <c r="H221" s="77"/>
      <c r="I221" s="77"/>
      <c r="J221" s="77"/>
      <c r="K221" s="77"/>
      <c r="L221" s="77"/>
      <c r="M221" s="77"/>
    </row>
    <row r="222" spans="2:13" x14ac:dyDescent="0.2">
      <c r="B222" s="77"/>
      <c r="C222" s="77"/>
      <c r="D222" s="77"/>
      <c r="E222" s="77"/>
      <c r="F222" s="77"/>
      <c r="G222" s="77"/>
      <c r="H222" s="77"/>
      <c r="I222" s="77"/>
      <c r="J222" s="77"/>
      <c r="K222" s="77"/>
      <c r="L222" s="77"/>
      <c r="M222" s="77"/>
    </row>
    <row r="223" spans="2:13" x14ac:dyDescent="0.2">
      <c r="B223" s="77"/>
      <c r="C223" s="77"/>
      <c r="D223" s="77"/>
      <c r="E223" s="77"/>
      <c r="F223" s="77"/>
      <c r="G223" s="77"/>
      <c r="H223" s="77"/>
      <c r="I223" s="77"/>
      <c r="J223" s="77"/>
      <c r="K223" s="77"/>
      <c r="L223" s="77"/>
      <c r="M223" s="77"/>
    </row>
    <row r="224" spans="2:13" x14ac:dyDescent="0.2">
      <c r="B224" s="77"/>
      <c r="C224" s="77"/>
      <c r="D224" s="77"/>
      <c r="E224" s="77"/>
      <c r="F224" s="77"/>
      <c r="G224" s="77"/>
      <c r="H224" s="77"/>
      <c r="I224" s="77"/>
      <c r="J224" s="77"/>
      <c r="K224" s="77"/>
      <c r="L224" s="77"/>
      <c r="M224" s="77"/>
    </row>
    <row r="225" spans="2:13" x14ac:dyDescent="0.2">
      <c r="B225" s="77"/>
      <c r="C225" s="77"/>
      <c r="D225" s="77"/>
      <c r="E225" s="77"/>
      <c r="F225" s="77"/>
      <c r="G225" s="77"/>
      <c r="H225" s="77"/>
      <c r="I225" s="77"/>
      <c r="J225" s="77"/>
      <c r="K225" s="77"/>
      <c r="L225" s="77"/>
      <c r="M225" s="77"/>
    </row>
    <row r="226" spans="2:13" x14ac:dyDescent="0.2">
      <c r="B226" s="77"/>
      <c r="C226" s="77"/>
      <c r="D226" s="77"/>
      <c r="E226" s="77"/>
      <c r="F226" s="77"/>
      <c r="G226" s="77"/>
      <c r="H226" s="77"/>
      <c r="I226" s="77"/>
      <c r="J226" s="77"/>
      <c r="K226" s="77"/>
      <c r="L226" s="77"/>
      <c r="M226" s="77"/>
    </row>
    <row r="227" spans="2:13" x14ac:dyDescent="0.2">
      <c r="B227" s="77"/>
      <c r="C227" s="77"/>
      <c r="D227" s="77"/>
      <c r="E227" s="77"/>
      <c r="F227" s="77"/>
      <c r="G227" s="77"/>
      <c r="H227" s="77"/>
      <c r="I227" s="77"/>
      <c r="J227" s="77"/>
      <c r="K227" s="77"/>
      <c r="L227" s="77"/>
      <c r="M227" s="77"/>
    </row>
    <row r="228" spans="2:13" x14ac:dyDescent="0.2">
      <c r="B228" s="77"/>
      <c r="C228" s="77"/>
      <c r="D228" s="77"/>
      <c r="E228" s="77"/>
      <c r="F228" s="77"/>
      <c r="G228" s="77"/>
      <c r="H228" s="77"/>
      <c r="I228" s="77"/>
      <c r="J228" s="77"/>
      <c r="K228" s="77"/>
      <c r="L228" s="77"/>
      <c r="M228" s="77"/>
    </row>
    <row r="229" spans="2:13" x14ac:dyDescent="0.2">
      <c r="B229" s="77"/>
      <c r="C229" s="77"/>
      <c r="D229" s="77"/>
      <c r="E229" s="77"/>
      <c r="F229" s="77"/>
      <c r="G229" s="77"/>
      <c r="H229" s="77"/>
      <c r="I229" s="77"/>
      <c r="J229" s="77"/>
      <c r="K229" s="77"/>
      <c r="L229" s="77"/>
      <c r="M229" s="77"/>
    </row>
    <row r="230" spans="2:13" x14ac:dyDescent="0.2">
      <c r="B230" s="77"/>
      <c r="C230" s="77"/>
      <c r="D230" s="77"/>
      <c r="E230" s="77"/>
      <c r="F230" s="77"/>
      <c r="G230" s="77"/>
      <c r="H230" s="77"/>
      <c r="I230" s="77"/>
      <c r="J230" s="77"/>
      <c r="K230" s="77"/>
      <c r="L230" s="77"/>
      <c r="M230" s="77"/>
    </row>
    <row r="231" spans="2:13" x14ac:dyDescent="0.2">
      <c r="B231" s="77"/>
      <c r="C231" s="77"/>
      <c r="D231" s="77"/>
      <c r="E231" s="77"/>
      <c r="F231" s="77"/>
      <c r="G231" s="77"/>
      <c r="H231" s="77"/>
      <c r="I231" s="77"/>
      <c r="J231" s="77"/>
      <c r="K231" s="77"/>
      <c r="L231" s="77"/>
      <c r="M231" s="77"/>
    </row>
    <row r="232" spans="2:13" x14ac:dyDescent="0.2">
      <c r="B232" s="77"/>
      <c r="C232" s="77"/>
      <c r="D232" s="77"/>
      <c r="E232" s="77"/>
      <c r="F232" s="77"/>
      <c r="G232" s="77"/>
      <c r="H232" s="77"/>
      <c r="I232" s="77"/>
      <c r="J232" s="77"/>
      <c r="K232" s="77"/>
      <c r="L232" s="77"/>
      <c r="M232" s="77"/>
    </row>
    <row r="233" spans="2:13" x14ac:dyDescent="0.2">
      <c r="B233" s="77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</row>
    <row r="234" spans="2:13" x14ac:dyDescent="0.2">
      <c r="B234" s="77"/>
      <c r="C234" s="77"/>
      <c r="D234" s="77"/>
      <c r="E234" s="77"/>
      <c r="F234" s="77"/>
      <c r="G234" s="77"/>
      <c r="H234" s="77"/>
      <c r="I234" s="77"/>
      <c r="J234" s="77"/>
      <c r="K234" s="77"/>
      <c r="L234" s="77"/>
      <c r="M234" s="77"/>
    </row>
    <row r="235" spans="2:13" x14ac:dyDescent="0.2">
      <c r="B235" s="77"/>
      <c r="C235" s="77"/>
      <c r="D235" s="77"/>
      <c r="E235" s="77"/>
      <c r="F235" s="77"/>
      <c r="G235" s="77"/>
      <c r="H235" s="77"/>
      <c r="I235" s="77"/>
      <c r="J235" s="77"/>
      <c r="K235" s="77"/>
      <c r="L235" s="77"/>
      <c r="M235" s="77"/>
    </row>
    <row r="236" spans="2:13" x14ac:dyDescent="0.2">
      <c r="B236" s="77"/>
      <c r="C236" s="77"/>
      <c r="D236" s="77"/>
      <c r="E236" s="77"/>
      <c r="F236" s="77"/>
      <c r="G236" s="77"/>
      <c r="H236" s="77"/>
      <c r="I236" s="77"/>
      <c r="J236" s="77"/>
      <c r="K236" s="77"/>
      <c r="L236" s="77"/>
      <c r="M236" s="77"/>
    </row>
    <row r="237" spans="2:13" x14ac:dyDescent="0.2">
      <c r="B237" s="77"/>
      <c r="C237" s="77"/>
      <c r="D237" s="77"/>
      <c r="E237" s="77"/>
      <c r="F237" s="77"/>
      <c r="G237" s="77"/>
      <c r="H237" s="77"/>
      <c r="I237" s="77"/>
      <c r="J237" s="77"/>
      <c r="K237" s="77"/>
      <c r="L237" s="77"/>
      <c r="M237" s="77"/>
    </row>
    <row r="238" spans="2:13" x14ac:dyDescent="0.2">
      <c r="B238" s="77"/>
      <c r="C238" s="77"/>
      <c r="D238" s="77"/>
      <c r="E238" s="77"/>
      <c r="F238" s="77"/>
      <c r="G238" s="77"/>
      <c r="H238" s="77"/>
      <c r="I238" s="77"/>
      <c r="J238" s="77"/>
      <c r="K238" s="77"/>
      <c r="L238" s="77"/>
      <c r="M238" s="77"/>
    </row>
    <row r="239" spans="2:13" x14ac:dyDescent="0.2">
      <c r="B239" s="77"/>
      <c r="C239" s="77"/>
      <c r="D239" s="77"/>
      <c r="E239" s="77"/>
      <c r="F239" s="77"/>
      <c r="G239" s="77"/>
      <c r="H239" s="77"/>
      <c r="I239" s="77"/>
      <c r="J239" s="77"/>
      <c r="K239" s="77"/>
      <c r="L239" s="77"/>
      <c r="M239" s="77"/>
    </row>
    <row r="240" spans="2:13" x14ac:dyDescent="0.2">
      <c r="B240" s="77"/>
      <c r="C240" s="77"/>
      <c r="D240" s="77"/>
      <c r="E240" s="77"/>
      <c r="F240" s="77"/>
      <c r="G240" s="77"/>
      <c r="H240" s="77"/>
      <c r="I240" s="77"/>
      <c r="J240" s="77"/>
      <c r="K240" s="77"/>
      <c r="L240" s="77"/>
      <c r="M240" s="77"/>
    </row>
    <row r="241" spans="2:13" x14ac:dyDescent="0.2">
      <c r="B241" s="77"/>
      <c r="C241" s="77"/>
      <c r="D241" s="77"/>
      <c r="E241" s="77"/>
      <c r="F241" s="77"/>
      <c r="G241" s="77"/>
      <c r="H241" s="77"/>
      <c r="I241" s="77"/>
      <c r="J241" s="77"/>
      <c r="K241" s="77"/>
      <c r="L241" s="77"/>
      <c r="M241" s="77"/>
    </row>
    <row r="242" spans="2:13" x14ac:dyDescent="0.2">
      <c r="B242" s="77"/>
      <c r="C242" s="77"/>
      <c r="D242" s="77"/>
      <c r="E242" s="77"/>
      <c r="F242" s="77"/>
      <c r="G242" s="77"/>
      <c r="H242" s="77"/>
      <c r="I242" s="77"/>
      <c r="J242" s="77"/>
      <c r="K242" s="77"/>
      <c r="L242" s="77"/>
      <c r="M242" s="77"/>
    </row>
    <row r="243" spans="2:13" x14ac:dyDescent="0.2">
      <c r="B243" s="77"/>
      <c r="C243" s="77"/>
      <c r="D243" s="77"/>
      <c r="E243" s="77"/>
      <c r="F243" s="77"/>
      <c r="G243" s="77"/>
      <c r="H243" s="77"/>
      <c r="I243" s="77"/>
      <c r="J243" s="77"/>
      <c r="K243" s="77"/>
      <c r="L243" s="77"/>
      <c r="M243" s="77"/>
    </row>
    <row r="244" spans="2:13" x14ac:dyDescent="0.2">
      <c r="B244" s="77"/>
      <c r="C244" s="77"/>
      <c r="D244" s="77"/>
      <c r="E244" s="77"/>
      <c r="F244" s="77"/>
      <c r="G244" s="77"/>
      <c r="H244" s="77"/>
      <c r="I244" s="77"/>
      <c r="J244" s="77"/>
      <c r="K244" s="77"/>
      <c r="L244" s="77"/>
      <c r="M244" s="77"/>
    </row>
    <row r="245" spans="2:13" x14ac:dyDescent="0.2">
      <c r="B245" s="77"/>
      <c r="C245" s="77"/>
      <c r="D245" s="77"/>
      <c r="E245" s="77"/>
      <c r="F245" s="77"/>
      <c r="G245" s="77"/>
      <c r="H245" s="77"/>
      <c r="I245" s="77"/>
      <c r="J245" s="77"/>
      <c r="K245" s="77"/>
      <c r="L245" s="77"/>
      <c r="M245" s="77"/>
    </row>
    <row r="246" spans="2:13" x14ac:dyDescent="0.2">
      <c r="B246" s="77"/>
      <c r="C246" s="77"/>
      <c r="D246" s="77"/>
      <c r="E246" s="77"/>
      <c r="F246" s="77"/>
      <c r="G246" s="77"/>
      <c r="H246" s="77"/>
      <c r="I246" s="77"/>
      <c r="J246" s="77"/>
      <c r="K246" s="77"/>
      <c r="L246" s="77"/>
      <c r="M246" s="77"/>
    </row>
    <row r="247" spans="2:13" x14ac:dyDescent="0.2">
      <c r="B247" s="77"/>
      <c r="C247" s="77"/>
      <c r="D247" s="77"/>
      <c r="E247" s="77"/>
      <c r="F247" s="77"/>
      <c r="G247" s="77"/>
      <c r="H247" s="77"/>
      <c r="I247" s="77"/>
      <c r="J247" s="77"/>
      <c r="K247" s="77"/>
      <c r="L247" s="77"/>
      <c r="M247" s="77"/>
    </row>
    <row r="248" spans="2:13" x14ac:dyDescent="0.2">
      <c r="B248" s="77"/>
      <c r="C248" s="77"/>
      <c r="D248" s="77"/>
      <c r="E248" s="77"/>
      <c r="F248" s="77"/>
      <c r="G248" s="77"/>
      <c r="H248" s="77"/>
      <c r="I248" s="77"/>
      <c r="J248" s="77"/>
      <c r="K248" s="77"/>
      <c r="L248" s="77"/>
      <c r="M248" s="77"/>
    </row>
    <row r="249" spans="2:13" x14ac:dyDescent="0.2">
      <c r="B249" s="77"/>
      <c r="C249" s="77"/>
      <c r="D249" s="77"/>
      <c r="E249" s="77"/>
      <c r="F249" s="77"/>
      <c r="G249" s="77"/>
      <c r="H249" s="77"/>
      <c r="I249" s="77"/>
      <c r="J249" s="77"/>
      <c r="K249" s="77"/>
      <c r="L249" s="77"/>
      <c r="M249" s="77"/>
    </row>
    <row r="250" spans="2:13" x14ac:dyDescent="0.2">
      <c r="B250" s="77"/>
      <c r="C250" s="77"/>
      <c r="D250" s="77"/>
      <c r="E250" s="77"/>
      <c r="F250" s="77"/>
      <c r="G250" s="77"/>
      <c r="H250" s="77"/>
      <c r="I250" s="77"/>
      <c r="J250" s="77"/>
      <c r="K250" s="77"/>
      <c r="L250" s="77"/>
      <c r="M250" s="77"/>
    </row>
    <row r="251" spans="2:13" x14ac:dyDescent="0.2">
      <c r="B251" s="77"/>
      <c r="C251" s="77"/>
      <c r="D251" s="77"/>
      <c r="E251" s="77"/>
      <c r="F251" s="77"/>
      <c r="G251" s="77"/>
      <c r="H251" s="77"/>
      <c r="I251" s="77"/>
      <c r="J251" s="77"/>
      <c r="K251" s="77"/>
      <c r="L251" s="77"/>
      <c r="M251" s="77"/>
    </row>
    <row r="252" spans="2:13" x14ac:dyDescent="0.2">
      <c r="B252" s="77"/>
      <c r="C252" s="77"/>
      <c r="D252" s="77"/>
      <c r="E252" s="77"/>
      <c r="F252" s="77"/>
      <c r="G252" s="77"/>
      <c r="H252" s="77"/>
      <c r="I252" s="77"/>
      <c r="J252" s="77"/>
      <c r="K252" s="77"/>
      <c r="L252" s="77"/>
      <c r="M252" s="77"/>
    </row>
    <row r="253" spans="2:13" x14ac:dyDescent="0.2">
      <c r="B253" s="77"/>
      <c r="C253" s="77"/>
      <c r="D253" s="77"/>
      <c r="E253" s="77"/>
      <c r="F253" s="77"/>
      <c r="G253" s="77"/>
      <c r="H253" s="77"/>
      <c r="I253" s="77"/>
      <c r="J253" s="77"/>
      <c r="K253" s="77"/>
      <c r="L253" s="77"/>
      <c r="M253" s="77"/>
    </row>
    <row r="254" spans="2:13" x14ac:dyDescent="0.2">
      <c r="B254" s="77"/>
      <c r="C254" s="77"/>
      <c r="D254" s="77"/>
      <c r="E254" s="77"/>
      <c r="F254" s="77"/>
      <c r="G254" s="77"/>
      <c r="H254" s="77"/>
      <c r="I254" s="77"/>
      <c r="J254" s="77"/>
      <c r="K254" s="77"/>
      <c r="L254" s="77"/>
      <c r="M254" s="77"/>
    </row>
    <row r="255" spans="2:13" x14ac:dyDescent="0.2">
      <c r="B255" s="77"/>
      <c r="C255" s="77"/>
      <c r="D255" s="77"/>
      <c r="E255" s="77"/>
      <c r="F255" s="77"/>
      <c r="G255" s="77"/>
      <c r="H255" s="77"/>
      <c r="I255" s="77"/>
      <c r="J255" s="77"/>
      <c r="K255" s="77"/>
      <c r="L255" s="77"/>
      <c r="M255" s="77"/>
    </row>
    <row r="256" spans="2:13" x14ac:dyDescent="0.2">
      <c r="B256" s="77"/>
      <c r="C256" s="77"/>
      <c r="D256" s="77"/>
      <c r="E256" s="77"/>
      <c r="F256" s="77"/>
      <c r="G256" s="77"/>
      <c r="H256" s="77"/>
      <c r="I256" s="77"/>
      <c r="J256" s="77"/>
      <c r="K256" s="77"/>
      <c r="L256" s="77"/>
      <c r="M256" s="77"/>
    </row>
    <row r="257" spans="2:13" x14ac:dyDescent="0.2">
      <c r="B257" s="77"/>
      <c r="C257" s="77"/>
      <c r="D257" s="77"/>
      <c r="E257" s="77"/>
      <c r="F257" s="77"/>
      <c r="G257" s="77"/>
      <c r="H257" s="77"/>
      <c r="I257" s="77"/>
      <c r="J257" s="77"/>
      <c r="K257" s="77"/>
      <c r="L257" s="77"/>
      <c r="M257" s="77"/>
    </row>
    <row r="258" spans="2:13" x14ac:dyDescent="0.2">
      <c r="B258" s="77"/>
      <c r="C258" s="77"/>
      <c r="D258" s="77"/>
      <c r="E258" s="77"/>
      <c r="F258" s="77"/>
      <c r="G258" s="77"/>
      <c r="H258" s="77"/>
      <c r="I258" s="77"/>
      <c r="J258" s="77"/>
      <c r="K258" s="77"/>
      <c r="L258" s="77"/>
      <c r="M258" s="77"/>
    </row>
    <row r="259" spans="2:13" x14ac:dyDescent="0.2">
      <c r="B259" s="77"/>
      <c r="C259" s="77"/>
      <c r="D259" s="77"/>
      <c r="E259" s="77"/>
      <c r="F259" s="77"/>
      <c r="G259" s="77"/>
      <c r="H259" s="77"/>
      <c r="I259" s="77"/>
      <c r="J259" s="77"/>
      <c r="K259" s="77"/>
      <c r="L259" s="77"/>
      <c r="M259" s="77"/>
    </row>
    <row r="260" spans="2:13" x14ac:dyDescent="0.2">
      <c r="B260" s="77"/>
      <c r="C260" s="77"/>
      <c r="D260" s="77"/>
      <c r="E260" s="77"/>
      <c r="F260" s="77"/>
      <c r="G260" s="77"/>
      <c r="H260" s="77"/>
      <c r="I260" s="77"/>
      <c r="J260" s="77"/>
      <c r="K260" s="77"/>
      <c r="L260" s="77"/>
      <c r="M260" s="77"/>
    </row>
    <row r="261" spans="2:13" x14ac:dyDescent="0.2">
      <c r="B261" s="77"/>
      <c r="C261" s="77"/>
      <c r="D261" s="77"/>
      <c r="E261" s="77"/>
      <c r="F261" s="77"/>
      <c r="G261" s="77"/>
      <c r="H261" s="77"/>
      <c r="I261" s="77"/>
      <c r="J261" s="77"/>
      <c r="K261" s="77"/>
      <c r="L261" s="77"/>
      <c r="M261" s="77"/>
    </row>
    <row r="262" spans="2:13" x14ac:dyDescent="0.2">
      <c r="B262" s="77"/>
      <c r="C262" s="77"/>
      <c r="D262" s="77"/>
      <c r="E262" s="77"/>
      <c r="F262" s="77"/>
      <c r="G262" s="77"/>
      <c r="H262" s="77"/>
      <c r="I262" s="77"/>
      <c r="J262" s="77"/>
      <c r="K262" s="77"/>
      <c r="L262" s="77"/>
      <c r="M262" s="77"/>
    </row>
    <row r="263" spans="2:13" x14ac:dyDescent="0.2">
      <c r="B263" s="77"/>
      <c r="C263" s="77"/>
      <c r="D263" s="77"/>
      <c r="E263" s="77"/>
      <c r="F263" s="77"/>
      <c r="G263" s="77"/>
      <c r="H263" s="77"/>
      <c r="I263" s="77"/>
      <c r="J263" s="77"/>
      <c r="K263" s="77"/>
      <c r="L263" s="77"/>
      <c r="M263" s="77"/>
    </row>
    <row r="264" spans="2:13" x14ac:dyDescent="0.2">
      <c r="B264" s="77"/>
      <c r="C264" s="77"/>
      <c r="D264" s="77"/>
      <c r="E264" s="77"/>
      <c r="F264" s="77"/>
      <c r="G264" s="77"/>
      <c r="H264" s="77"/>
      <c r="I264" s="77"/>
      <c r="J264" s="77"/>
      <c r="K264" s="77"/>
      <c r="L264" s="77"/>
      <c r="M264" s="77"/>
    </row>
    <row r="265" spans="2:13" x14ac:dyDescent="0.2">
      <c r="B265" s="77"/>
      <c r="C265" s="77"/>
      <c r="D265" s="77"/>
      <c r="E265" s="77"/>
      <c r="F265" s="77"/>
      <c r="G265" s="77"/>
      <c r="H265" s="77"/>
      <c r="I265" s="77"/>
      <c r="J265" s="77"/>
      <c r="K265" s="77"/>
      <c r="L265" s="77"/>
      <c r="M265" s="77"/>
    </row>
    <row r="266" spans="2:13" x14ac:dyDescent="0.2">
      <c r="B266" s="77"/>
      <c r="C266" s="77"/>
      <c r="D266" s="77"/>
      <c r="E266" s="77"/>
      <c r="F266" s="77"/>
      <c r="G266" s="77"/>
      <c r="H266" s="77"/>
      <c r="I266" s="77"/>
      <c r="J266" s="77"/>
      <c r="K266" s="77"/>
      <c r="L266" s="77"/>
      <c r="M266" s="77"/>
    </row>
    <row r="267" spans="2:13" x14ac:dyDescent="0.2">
      <c r="B267" s="77"/>
      <c r="C267" s="77"/>
      <c r="D267" s="77"/>
      <c r="E267" s="77"/>
      <c r="F267" s="77"/>
      <c r="G267" s="77"/>
      <c r="H267" s="77"/>
      <c r="I267" s="77"/>
      <c r="J267" s="77"/>
      <c r="K267" s="77"/>
      <c r="L267" s="77"/>
      <c r="M267" s="77"/>
    </row>
    <row r="268" spans="2:13" x14ac:dyDescent="0.2"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77"/>
      <c r="M268" s="77"/>
    </row>
    <row r="269" spans="2:13" x14ac:dyDescent="0.2"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7"/>
      <c r="M269" s="77"/>
    </row>
    <row r="270" spans="2:13" x14ac:dyDescent="0.2"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7"/>
      <c r="M270" s="77"/>
    </row>
    <row r="271" spans="2:13" x14ac:dyDescent="0.2"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7"/>
      <c r="M271" s="77"/>
    </row>
    <row r="272" spans="2:13" x14ac:dyDescent="0.2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7"/>
      <c r="M272" s="77"/>
    </row>
    <row r="273" spans="2:13" x14ac:dyDescent="0.2"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7"/>
      <c r="M273" s="77"/>
    </row>
    <row r="274" spans="2:13" x14ac:dyDescent="0.2"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7"/>
      <c r="M274" s="77"/>
    </row>
    <row r="275" spans="2:13" x14ac:dyDescent="0.2"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7"/>
      <c r="M275" s="77"/>
    </row>
    <row r="276" spans="2:13" x14ac:dyDescent="0.2"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7"/>
      <c r="M276" s="77"/>
    </row>
    <row r="277" spans="2:13" x14ac:dyDescent="0.2"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7"/>
      <c r="M277" s="77"/>
    </row>
    <row r="278" spans="2:13" x14ac:dyDescent="0.2"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7"/>
      <c r="M278" s="77"/>
    </row>
    <row r="279" spans="2:13" x14ac:dyDescent="0.2"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7"/>
      <c r="M279" s="77"/>
    </row>
    <row r="280" spans="2:13" x14ac:dyDescent="0.2"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7"/>
      <c r="M280" s="77"/>
    </row>
    <row r="281" spans="2:13" x14ac:dyDescent="0.2"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7"/>
      <c r="M281" s="77"/>
    </row>
    <row r="282" spans="2:13" x14ac:dyDescent="0.2"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7"/>
      <c r="M282" s="77"/>
    </row>
    <row r="283" spans="2:13" x14ac:dyDescent="0.2"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7"/>
      <c r="M283" s="77"/>
    </row>
    <row r="284" spans="2:13" x14ac:dyDescent="0.2"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7"/>
      <c r="M284" s="77"/>
    </row>
    <row r="285" spans="2:13" x14ac:dyDescent="0.2"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7"/>
      <c r="M285" s="77"/>
    </row>
    <row r="286" spans="2:13" x14ac:dyDescent="0.2"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7"/>
      <c r="M286" s="77"/>
    </row>
    <row r="287" spans="2:13" x14ac:dyDescent="0.2"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7"/>
      <c r="M287" s="77"/>
    </row>
    <row r="288" spans="2:13" x14ac:dyDescent="0.2"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7"/>
      <c r="M288" s="77"/>
    </row>
    <row r="289" spans="2:13" x14ac:dyDescent="0.2"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7"/>
      <c r="M289" s="77"/>
    </row>
    <row r="290" spans="2:13" x14ac:dyDescent="0.2"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7"/>
      <c r="M290" s="77"/>
    </row>
    <row r="291" spans="2:13" x14ac:dyDescent="0.2"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7"/>
      <c r="M291" s="77"/>
    </row>
    <row r="292" spans="2:13" x14ac:dyDescent="0.2"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7"/>
      <c r="M292" s="77"/>
    </row>
    <row r="293" spans="2:13" x14ac:dyDescent="0.2"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7"/>
      <c r="M293" s="77"/>
    </row>
    <row r="294" spans="2:13" x14ac:dyDescent="0.2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7"/>
      <c r="M294" s="77"/>
    </row>
    <row r="295" spans="2:13" x14ac:dyDescent="0.2"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7"/>
      <c r="M295" s="77"/>
    </row>
    <row r="296" spans="2:13" x14ac:dyDescent="0.2"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7"/>
      <c r="M296" s="77"/>
    </row>
    <row r="297" spans="2:13" x14ac:dyDescent="0.2"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7"/>
      <c r="M297" s="77"/>
    </row>
    <row r="298" spans="2:13" x14ac:dyDescent="0.2"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7"/>
      <c r="M298" s="77"/>
    </row>
    <row r="299" spans="2:13" x14ac:dyDescent="0.2"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7"/>
      <c r="M299" s="77"/>
    </row>
    <row r="300" spans="2:13" x14ac:dyDescent="0.2"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7"/>
      <c r="M300" s="77"/>
    </row>
    <row r="301" spans="2:13" x14ac:dyDescent="0.2"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7"/>
      <c r="M301" s="77"/>
    </row>
    <row r="302" spans="2:13" x14ac:dyDescent="0.2"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7"/>
      <c r="M302" s="77"/>
    </row>
    <row r="303" spans="2:13" x14ac:dyDescent="0.2"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7"/>
      <c r="M303" s="77"/>
    </row>
    <row r="304" spans="2:13" x14ac:dyDescent="0.2"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7"/>
      <c r="M304" s="77"/>
    </row>
    <row r="305" spans="2:13" x14ac:dyDescent="0.2"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7"/>
      <c r="M305" s="77"/>
    </row>
    <row r="306" spans="2:13" x14ac:dyDescent="0.2"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</row>
    <row r="307" spans="2:13" x14ac:dyDescent="0.2"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7"/>
      <c r="M307" s="77"/>
    </row>
    <row r="308" spans="2:13" x14ac:dyDescent="0.2"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7"/>
      <c r="M308" s="77"/>
    </row>
    <row r="309" spans="2:13" x14ac:dyDescent="0.2"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7"/>
      <c r="M309" s="77"/>
    </row>
    <row r="310" spans="2:13" x14ac:dyDescent="0.2"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7"/>
      <c r="M310" s="77"/>
    </row>
    <row r="311" spans="2:13" x14ac:dyDescent="0.2"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7"/>
      <c r="M311" s="77"/>
    </row>
    <row r="312" spans="2:13" x14ac:dyDescent="0.2"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7"/>
      <c r="M312" s="77"/>
    </row>
    <row r="313" spans="2:13" x14ac:dyDescent="0.2"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7"/>
      <c r="M313" s="77"/>
    </row>
    <row r="314" spans="2:13" x14ac:dyDescent="0.2"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</row>
    <row r="315" spans="2:13" x14ac:dyDescent="0.2"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7"/>
      <c r="M315" s="77"/>
    </row>
    <row r="316" spans="2:13" x14ac:dyDescent="0.2"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</row>
    <row r="317" spans="2:13" x14ac:dyDescent="0.2"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7"/>
      <c r="M317" s="77"/>
    </row>
    <row r="318" spans="2:13" x14ac:dyDescent="0.2"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7"/>
      <c r="M318" s="77"/>
    </row>
    <row r="319" spans="2:13" x14ac:dyDescent="0.2"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7"/>
      <c r="M319" s="77"/>
    </row>
    <row r="320" spans="2:13" x14ac:dyDescent="0.2"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7"/>
      <c r="M320" s="77"/>
    </row>
    <row r="321" spans="2:13" x14ac:dyDescent="0.2">
      <c r="B321" s="77"/>
      <c r="C321" s="77"/>
      <c r="D321" s="77"/>
      <c r="E321" s="77"/>
      <c r="F321" s="77"/>
      <c r="G321" s="77"/>
      <c r="H321" s="77"/>
      <c r="I321" s="77"/>
      <c r="J321" s="77"/>
      <c r="K321" s="77"/>
      <c r="L321" s="77"/>
      <c r="M321" s="77"/>
    </row>
    <row r="322" spans="2:13" x14ac:dyDescent="0.2">
      <c r="B322" s="77"/>
      <c r="C322" s="77"/>
      <c r="D322" s="77"/>
      <c r="E322" s="77"/>
      <c r="F322" s="77"/>
      <c r="G322" s="77"/>
      <c r="H322" s="77"/>
      <c r="I322" s="77"/>
      <c r="J322" s="77"/>
      <c r="K322" s="77"/>
      <c r="L322" s="77"/>
      <c r="M322" s="77"/>
    </row>
    <row r="323" spans="2:13" x14ac:dyDescent="0.2">
      <c r="B323" s="77"/>
      <c r="C323" s="77"/>
      <c r="D323" s="77"/>
      <c r="E323" s="77"/>
      <c r="F323" s="77"/>
      <c r="G323" s="77"/>
      <c r="H323" s="77"/>
      <c r="I323" s="77"/>
      <c r="J323" s="77"/>
      <c r="K323" s="77"/>
      <c r="L323" s="77"/>
      <c r="M323" s="77"/>
    </row>
  </sheetData>
  <mergeCells count="11">
    <mergeCell ref="N5:AT5"/>
    <mergeCell ref="A1:X1"/>
    <mergeCell ref="A2:X2"/>
    <mergeCell ref="AQ2:AT2"/>
    <mergeCell ref="J3:M3"/>
    <mergeCell ref="A110:G110"/>
    <mergeCell ref="A5:A6"/>
    <mergeCell ref="J4:M4"/>
    <mergeCell ref="B5:E5"/>
    <mergeCell ref="F5:I5"/>
    <mergeCell ref="J5:M5"/>
  </mergeCells>
  <phoneticPr fontId="26" type="noConversion"/>
  <pageMargins left="0" right="0" top="0.78" bottom="0.62" header="0" footer="0"/>
  <pageSetup paperSize="9" scale="65" fitToHeight="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01.10.2024</vt:lpstr>
      <vt:lpstr>'на 01.10.2024'!Заголовки_для_печати</vt:lpstr>
      <vt:lpstr>'на 01.10.2024'!Область_печати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2023-05-24T03:05:39Z</cp:lastPrinted>
  <dcterms:created xsi:type="dcterms:W3CDTF">2013-04-03T04:53:01Z</dcterms:created>
  <dcterms:modified xsi:type="dcterms:W3CDTF">2024-10-29T07:54:12Z</dcterms:modified>
</cp:coreProperties>
</file>