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32" yWindow="12" windowWidth="15636" windowHeight="12756"/>
  </bookViews>
  <sheets>
    <sheet name="на 01.10.2023" sheetId="1" r:id="rId1"/>
  </sheets>
  <definedNames>
    <definedName name="_xlnm.Print_Titles" localSheetId="0">'на 01.10.2023'!$5:$6</definedName>
    <definedName name="_xlnm.Print_Area" localSheetId="0">'на 01.10.2023'!$A$1:$M$105</definedName>
  </definedNames>
  <calcPr calcId="145621"/>
</workbook>
</file>

<file path=xl/calcChain.xml><?xml version="1.0" encoding="utf-8"?>
<calcChain xmlns="http://schemas.openxmlformats.org/spreadsheetml/2006/main">
  <c r="H37" i="1" l="1"/>
  <c r="H23" i="1" l="1"/>
  <c r="G23" i="1"/>
  <c r="L22" i="1"/>
  <c r="K22" i="1"/>
  <c r="J22" i="1"/>
  <c r="G22" i="1"/>
  <c r="F23" i="1"/>
  <c r="H22" i="1"/>
  <c r="F22" i="1"/>
  <c r="H10" i="1"/>
  <c r="G10" i="1"/>
  <c r="F10" i="1"/>
  <c r="C42" i="1" l="1"/>
  <c r="D42" i="1"/>
  <c r="D41" i="1"/>
  <c r="B40" i="1" l="1"/>
  <c r="C40" i="1"/>
  <c r="D40" i="1"/>
  <c r="B41" i="1"/>
  <c r="C41" i="1"/>
  <c r="B42" i="1"/>
  <c r="M38" i="1"/>
  <c r="I38" i="1"/>
  <c r="E38" i="1"/>
  <c r="E40" i="1" l="1"/>
  <c r="C78" i="1"/>
  <c r="C77" i="1" s="1"/>
  <c r="D78" i="1"/>
  <c r="D77" i="1" s="1"/>
  <c r="B78" i="1"/>
  <c r="B95" i="1"/>
  <c r="C95" i="1"/>
  <c r="D95" i="1"/>
  <c r="B96" i="1"/>
  <c r="C96" i="1"/>
  <c r="D96" i="1"/>
  <c r="C94" i="1"/>
  <c r="D94" i="1"/>
  <c r="D92" i="1"/>
  <c r="D91" i="1"/>
  <c r="B87" i="1"/>
  <c r="C87" i="1"/>
  <c r="D87" i="1"/>
  <c r="E75" i="1"/>
  <c r="F77" i="1"/>
  <c r="G77" i="1"/>
  <c r="H77" i="1"/>
  <c r="J77" i="1"/>
  <c r="K77" i="1"/>
  <c r="L77" i="1"/>
  <c r="M77" i="1"/>
  <c r="B77" i="1"/>
  <c r="C68" i="1"/>
  <c r="D68" i="1"/>
  <c r="B68" i="1"/>
  <c r="B76" i="1"/>
  <c r="C76" i="1"/>
  <c r="D76" i="1"/>
  <c r="C73" i="1"/>
  <c r="D73" i="1"/>
  <c r="B73" i="1"/>
  <c r="F72" i="1"/>
  <c r="C70" i="1"/>
  <c r="D70" i="1"/>
  <c r="B70" i="1"/>
  <c r="J63" i="1"/>
  <c r="J60" i="1"/>
  <c r="F88" i="1"/>
  <c r="G88" i="1"/>
  <c r="H88" i="1"/>
  <c r="J88" i="1"/>
  <c r="K88" i="1"/>
  <c r="L88" i="1"/>
  <c r="F79" i="1"/>
  <c r="G79" i="1"/>
  <c r="H79" i="1"/>
  <c r="J79" i="1"/>
  <c r="K79" i="1"/>
  <c r="L79" i="1"/>
  <c r="G72" i="1"/>
  <c r="H72" i="1"/>
  <c r="J72" i="1"/>
  <c r="K72" i="1"/>
  <c r="L72" i="1"/>
  <c r="F66" i="1"/>
  <c r="G66" i="1"/>
  <c r="H66" i="1"/>
  <c r="J66" i="1"/>
  <c r="K66" i="1"/>
  <c r="L66" i="1"/>
  <c r="F63" i="1"/>
  <c r="G63" i="1"/>
  <c r="H63" i="1"/>
  <c r="I63" i="1"/>
  <c r="K63" i="1"/>
  <c r="L63" i="1"/>
  <c r="F60" i="1"/>
  <c r="G60" i="1"/>
  <c r="H60" i="1"/>
  <c r="K60" i="1"/>
  <c r="L60" i="1"/>
  <c r="F51" i="1"/>
  <c r="G51" i="1"/>
  <c r="H51" i="1"/>
  <c r="J51" i="1"/>
  <c r="K51" i="1"/>
  <c r="L51" i="1"/>
  <c r="B62" i="1"/>
  <c r="C62" i="1"/>
  <c r="D62" i="1"/>
  <c r="E77" i="1" l="1"/>
  <c r="E78" i="1"/>
  <c r="E62" i="1"/>
  <c r="C61" i="1"/>
  <c r="C60" i="1" s="1"/>
  <c r="I91" i="1"/>
  <c r="G8" i="1" l="1"/>
  <c r="H8" i="1"/>
  <c r="D82" i="1" l="1"/>
  <c r="C91" i="1"/>
  <c r="C80" i="1"/>
  <c r="F37" i="1"/>
  <c r="B33" i="1" l="1"/>
  <c r="I33" i="1"/>
  <c r="C57" i="1" l="1"/>
  <c r="C58" i="1"/>
  <c r="C53" i="1"/>
  <c r="C54" i="1"/>
  <c r="C55" i="1"/>
  <c r="C56" i="1"/>
  <c r="L37" i="1" l="1"/>
  <c r="B94" i="1"/>
  <c r="D85" i="1"/>
  <c r="B93" i="1" l="1"/>
  <c r="D54" i="1"/>
  <c r="B54" i="1"/>
  <c r="B53" i="1" l="1"/>
  <c r="D53" i="1"/>
  <c r="C52" i="1"/>
  <c r="C51" i="1" s="1"/>
  <c r="D52" i="1"/>
  <c r="B52" i="1"/>
  <c r="C92" i="1" l="1"/>
  <c r="G37" i="1" l="1"/>
  <c r="J37" i="1" l="1"/>
  <c r="B92" i="1" l="1"/>
  <c r="B91" i="1"/>
  <c r="C89" i="1"/>
  <c r="C88" i="1" s="1"/>
  <c r="D81" i="1"/>
  <c r="D83" i="1"/>
  <c r="D84" i="1"/>
  <c r="D80" i="1"/>
  <c r="E80" i="1" s="1"/>
  <c r="C81" i="1"/>
  <c r="C82" i="1"/>
  <c r="C83" i="1"/>
  <c r="C84" i="1"/>
  <c r="B81" i="1"/>
  <c r="B82" i="1"/>
  <c r="B83" i="1"/>
  <c r="B84" i="1"/>
  <c r="B80" i="1"/>
  <c r="D72" i="1"/>
  <c r="C72" i="1"/>
  <c r="B72" i="1"/>
  <c r="D66" i="1"/>
  <c r="C66" i="1"/>
  <c r="B66" i="1"/>
  <c r="D65" i="1"/>
  <c r="D64" i="1"/>
  <c r="C65" i="1"/>
  <c r="C64" i="1"/>
  <c r="C63" i="1" s="1"/>
  <c r="B65" i="1"/>
  <c r="B64" i="1"/>
  <c r="B63" i="1" s="1"/>
  <c r="D61" i="1"/>
  <c r="D60" i="1" s="1"/>
  <c r="B61" i="1"/>
  <c r="B60" i="1" s="1"/>
  <c r="D63" i="1" l="1"/>
  <c r="E81" i="1"/>
  <c r="D79" i="1"/>
  <c r="B79" i="1"/>
  <c r="C79" i="1"/>
  <c r="D55" i="1"/>
  <c r="D56" i="1"/>
  <c r="D57" i="1"/>
  <c r="D58" i="1"/>
  <c r="B55" i="1"/>
  <c r="B56" i="1"/>
  <c r="B57" i="1"/>
  <c r="B58" i="1"/>
  <c r="E79" i="1" l="1"/>
  <c r="B51" i="1"/>
  <c r="D51" i="1"/>
  <c r="B23" i="1" l="1"/>
  <c r="L85" i="1" l="1"/>
  <c r="K85" i="1"/>
  <c r="J85" i="1"/>
  <c r="G85" i="1"/>
  <c r="H85" i="1"/>
  <c r="F85" i="1"/>
  <c r="M54" i="1"/>
  <c r="G97" i="1" l="1"/>
  <c r="B85" i="1" l="1"/>
  <c r="B37" i="1" l="1"/>
  <c r="B43" i="1" s="1"/>
  <c r="C37" i="1"/>
  <c r="D37" i="1"/>
  <c r="K37" i="1" l="1"/>
  <c r="E67" i="1" l="1"/>
  <c r="I87" i="1"/>
  <c r="G93" i="1"/>
  <c r="H93" i="1"/>
  <c r="F93" i="1"/>
  <c r="I96" i="1"/>
  <c r="M27" i="1"/>
  <c r="F8" i="1"/>
  <c r="G21" i="1"/>
  <c r="G35" i="1" s="1"/>
  <c r="F21" i="1"/>
  <c r="C10" i="1"/>
  <c r="B10" i="1"/>
  <c r="M99" i="1"/>
  <c r="K90" i="1"/>
  <c r="J90" i="1"/>
  <c r="H21" i="1"/>
  <c r="H35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I67" i="1"/>
  <c r="I12" i="1"/>
  <c r="C97" i="1"/>
  <c r="D97" i="1"/>
  <c r="B97" i="1"/>
  <c r="C90" i="1"/>
  <c r="M69" i="1"/>
  <c r="M73" i="1"/>
  <c r="M74" i="1"/>
  <c r="M75" i="1"/>
  <c r="M86" i="1"/>
  <c r="M44" i="1"/>
  <c r="M45" i="1"/>
  <c r="M46" i="1"/>
  <c r="M47" i="1"/>
  <c r="M48" i="1"/>
  <c r="M49" i="1"/>
  <c r="M59" i="1"/>
  <c r="M61" i="1"/>
  <c r="M64" i="1"/>
  <c r="K93" i="1"/>
  <c r="L93" i="1"/>
  <c r="J93" i="1"/>
  <c r="C27" i="1"/>
  <c r="D27" i="1"/>
  <c r="B27" i="1"/>
  <c r="I15" i="1"/>
  <c r="I99" i="1"/>
  <c r="I98" i="1"/>
  <c r="L97" i="1"/>
  <c r="K97" i="1"/>
  <c r="J97" i="1"/>
  <c r="H97" i="1"/>
  <c r="F97" i="1"/>
  <c r="I94" i="1"/>
  <c r="I92" i="1"/>
  <c r="L90" i="1"/>
  <c r="H90" i="1"/>
  <c r="G90" i="1"/>
  <c r="F90" i="1"/>
  <c r="F50" i="1" s="1"/>
  <c r="I89" i="1"/>
  <c r="I88" i="1" s="1"/>
  <c r="D89" i="1"/>
  <c r="D88" i="1" s="1"/>
  <c r="B89" i="1"/>
  <c r="B88" i="1" s="1"/>
  <c r="I84" i="1"/>
  <c r="I82" i="1"/>
  <c r="I81" i="1"/>
  <c r="I80" i="1"/>
  <c r="I74" i="1"/>
  <c r="I72" i="1" s="1"/>
  <c r="I71" i="1"/>
  <c r="I69" i="1"/>
  <c r="I62" i="1"/>
  <c r="I61" i="1"/>
  <c r="I59" i="1"/>
  <c r="I56" i="1"/>
  <c r="I55" i="1"/>
  <c r="I54" i="1"/>
  <c r="I53" i="1"/>
  <c r="I52" i="1"/>
  <c r="E52" i="1"/>
  <c r="I49" i="1"/>
  <c r="D49" i="1"/>
  <c r="E49" i="1" s="1"/>
  <c r="I48" i="1"/>
  <c r="D48" i="1"/>
  <c r="E48" i="1" s="1"/>
  <c r="I47" i="1"/>
  <c r="D47" i="1"/>
  <c r="E47" i="1" s="1"/>
  <c r="I46" i="1"/>
  <c r="D46" i="1"/>
  <c r="E46" i="1" s="1"/>
  <c r="I45" i="1"/>
  <c r="D45" i="1"/>
  <c r="E45" i="1" s="1"/>
  <c r="I44" i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P22" i="1"/>
  <c r="AP35" i="1" s="1"/>
  <c r="AN22" i="1"/>
  <c r="AN35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W22" i="1"/>
  <c r="W35" i="1" s="1"/>
  <c r="V22" i="1"/>
  <c r="V35" i="1" s="1"/>
  <c r="T22" i="1"/>
  <c r="T35" i="1" s="1"/>
  <c r="S22" i="1"/>
  <c r="S35" i="1" s="1"/>
  <c r="R22" i="1"/>
  <c r="R35" i="1" s="1"/>
  <c r="P22" i="1"/>
  <c r="P35" i="1" s="1"/>
  <c r="O22" i="1"/>
  <c r="N22" i="1"/>
  <c r="N35" i="1" s="1"/>
  <c r="L21" i="1"/>
  <c r="K21" i="1"/>
  <c r="J21" i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2" i="1"/>
  <c r="E64" i="1"/>
  <c r="E63" i="1" s="1"/>
  <c r="E71" i="1"/>
  <c r="O35" i="1"/>
  <c r="O43" i="1" s="1"/>
  <c r="E56" i="1"/>
  <c r="I37" i="1"/>
  <c r="D93" i="1"/>
  <c r="C93" i="1"/>
  <c r="E74" i="1"/>
  <c r="I86" i="1"/>
  <c r="E86" i="1"/>
  <c r="J50" i="1" l="1"/>
  <c r="N43" i="1"/>
  <c r="P43" i="1"/>
  <c r="Q43" i="1" s="1"/>
  <c r="S43" i="1"/>
  <c r="V43" i="1"/>
  <c r="X43" i="1"/>
  <c r="AA43" i="1"/>
  <c r="AD43" i="1"/>
  <c r="AF43" i="1"/>
  <c r="AI43" i="1"/>
  <c r="AL43" i="1"/>
  <c r="AN43" i="1"/>
  <c r="AQ43" i="1"/>
  <c r="L50" i="1"/>
  <c r="H50" i="1"/>
  <c r="K50" i="1"/>
  <c r="M50" i="1" s="1"/>
  <c r="G50" i="1"/>
  <c r="I50" i="1" s="1"/>
  <c r="I79" i="1"/>
  <c r="I78" i="1" s="1"/>
  <c r="I77" i="1" s="1"/>
  <c r="U22" i="1"/>
  <c r="I51" i="1"/>
  <c r="I60" i="1"/>
  <c r="I66" i="1"/>
  <c r="AS22" i="1"/>
  <c r="AS35" i="1" s="1"/>
  <c r="AS43" i="1" s="1"/>
  <c r="AT22" i="1"/>
  <c r="U35" i="1"/>
  <c r="AK22" i="1"/>
  <c r="R43" i="1"/>
  <c r="Z43" i="1"/>
  <c r="AE43" i="1"/>
  <c r="AP43" i="1"/>
  <c r="B22" i="1"/>
  <c r="B21" i="1" s="1"/>
  <c r="H100" i="1"/>
  <c r="I93" i="1"/>
  <c r="J35" i="1"/>
  <c r="J43" i="1" s="1"/>
  <c r="Q22" i="1"/>
  <c r="AC22" i="1"/>
  <c r="AO37" i="1"/>
  <c r="Y37" i="1"/>
  <c r="AG37" i="1"/>
  <c r="AK37" i="1"/>
  <c r="AK35" i="1"/>
  <c r="AJ43" i="1"/>
  <c r="AK43" i="1" s="1"/>
  <c r="AC35" i="1"/>
  <c r="T43" i="1"/>
  <c r="E12" i="1"/>
  <c r="M97" i="1"/>
  <c r="M85" i="1"/>
  <c r="E19" i="1"/>
  <c r="Q37" i="1"/>
  <c r="U37" i="1"/>
  <c r="E94" i="1"/>
  <c r="I85" i="1"/>
  <c r="D22" i="1"/>
  <c r="D21" i="1" s="1"/>
  <c r="E73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H43" i="1"/>
  <c r="B8" i="1"/>
  <c r="F35" i="1"/>
  <c r="AR43" i="1"/>
  <c r="AT35" i="1"/>
  <c r="U43" i="1"/>
  <c r="W43" i="1"/>
  <c r="Y43" i="1" s="1"/>
  <c r="Y35" i="1"/>
  <c r="AG43" i="1"/>
  <c r="Q35" i="1"/>
  <c r="Y22" i="1"/>
  <c r="M22" i="1"/>
  <c r="AG22" i="1"/>
  <c r="E15" i="1"/>
  <c r="E16" i="1"/>
  <c r="D8" i="1"/>
  <c r="M21" i="1"/>
  <c r="AH43" i="1"/>
  <c r="E24" i="1"/>
  <c r="E33" i="1"/>
  <c r="I90" i="1"/>
  <c r="J100" i="1"/>
  <c r="M63" i="1"/>
  <c r="M8" i="1"/>
  <c r="E11" i="1"/>
  <c r="K100" i="1"/>
  <c r="I97" i="1"/>
  <c r="E93" i="1"/>
  <c r="C85" i="1"/>
  <c r="C50" i="1" s="1"/>
  <c r="E84" i="1"/>
  <c r="E82" i="1"/>
  <c r="F100" i="1"/>
  <c r="B90" i="1"/>
  <c r="B50" i="1" s="1"/>
  <c r="E87" i="1"/>
  <c r="M72" i="1"/>
  <c r="M66" i="1"/>
  <c r="L100" i="1"/>
  <c r="E69" i="1"/>
  <c r="E66" i="1" s="1"/>
  <c r="M60" i="1"/>
  <c r="E61" i="1"/>
  <c r="E60" i="1" s="1"/>
  <c r="E59" i="1"/>
  <c r="M51" i="1"/>
  <c r="G100" i="1"/>
  <c r="M37" i="1"/>
  <c r="E37" i="1"/>
  <c r="K35" i="1"/>
  <c r="D90" i="1"/>
  <c r="D50" i="1" s="1"/>
  <c r="I23" i="1"/>
  <c r="C23" i="1"/>
  <c r="C22" i="1" s="1"/>
  <c r="E13" i="1"/>
  <c r="E9" i="1"/>
  <c r="AG35" i="1"/>
  <c r="AM35" i="1"/>
  <c r="AO22" i="1"/>
  <c r="AC37" i="1"/>
  <c r="AB43" i="1"/>
  <c r="AC43" i="1" s="1"/>
  <c r="AT37" i="1"/>
  <c r="E89" i="1"/>
  <c r="E88" i="1" s="1"/>
  <c r="I21" i="1"/>
  <c r="D10" i="1"/>
  <c r="E10" i="1" s="1"/>
  <c r="I10" i="1"/>
  <c r="AT43" i="1" l="1"/>
  <c r="E50" i="1"/>
  <c r="E51" i="1"/>
  <c r="E72" i="1"/>
  <c r="H101" i="1"/>
  <c r="M100" i="1"/>
  <c r="B35" i="1"/>
  <c r="J36" i="1"/>
  <c r="E23" i="1"/>
  <c r="E8" i="1"/>
  <c r="L36" i="1"/>
  <c r="J101" i="1"/>
  <c r="I35" i="1"/>
  <c r="G43" i="1"/>
  <c r="I43" i="1" s="1"/>
  <c r="H36" i="1"/>
  <c r="D35" i="1"/>
  <c r="D43" i="1" s="1"/>
  <c r="F43" i="1"/>
  <c r="F101" i="1" s="1"/>
  <c r="F36" i="1"/>
  <c r="E85" i="1"/>
  <c r="I100" i="1"/>
  <c r="L101" i="1"/>
  <c r="AM43" i="1"/>
  <c r="AO43" i="1" s="1"/>
  <c r="AO35" i="1"/>
  <c r="C21" i="1"/>
  <c r="C35" i="1" s="1"/>
  <c r="E22" i="1"/>
  <c r="C100" i="1"/>
  <c r="E90" i="1"/>
  <c r="D100" i="1"/>
  <c r="B100" i="1"/>
  <c r="K36" i="1"/>
  <c r="M35" i="1"/>
  <c r="K43" i="1"/>
  <c r="K101" i="1" s="1"/>
  <c r="B36" i="1" l="1"/>
  <c r="D101" i="1"/>
  <c r="D36" i="1"/>
  <c r="B101" i="1"/>
  <c r="G101" i="1"/>
  <c r="I36" i="1"/>
  <c r="E100" i="1"/>
  <c r="M43" i="1"/>
  <c r="C36" i="1"/>
  <c r="M36" i="1"/>
  <c r="C43" i="1"/>
  <c r="E43" i="1" s="1"/>
  <c r="E21" i="1"/>
  <c r="E36" i="1" l="1"/>
  <c r="E35" i="1"/>
  <c r="C101" i="1" l="1"/>
</calcChain>
</file>

<file path=xl/sharedStrings.xml><?xml version="1.0" encoding="utf-8"?>
<sst xmlns="http://schemas.openxmlformats.org/spreadsheetml/2006/main" count="145" uniqueCount="109">
  <si>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</si>
  <si>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</si>
  <si>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</si>
  <si>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</si>
  <si>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</si>
  <si>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</si>
  <si>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</si>
  <si>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</si>
  <si>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</si>
  <si>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</si>
  <si>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</si>
  <si>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</si>
  <si>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</si>
  <si>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</si>
  <si>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</si>
  <si>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</si>
  <si>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</si>
  <si>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</si>
  <si>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</si>
  <si>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</si>
  <si>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</si>
  <si>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</si>
  <si>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</si>
  <si>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</si>
  <si>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</si>
  <si>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</si>
  <si>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</si>
  <si>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</si>
  <si>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</si>
  <si>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</si>
  <si>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</si>
  <si>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</si>
  <si>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</si>
  <si>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</si>
  <si>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 xml:space="preserve">Прочие неналоговые доходы 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</si>
  <si>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</si>
  <si>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</si>
  <si>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</si>
  <si>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</si>
  <si>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</si>
  <si>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</si>
  <si>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</si>
  <si>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</si>
  <si>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</si>
  <si>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</si>
  <si>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Обеспечение проведения выборов и референдумов</t>
  </si>
  <si>
    <t>Другие общегосударственные вопросы</t>
  </si>
  <si>
    <t>Мобилизационная и вневойсковая подготовка</t>
  </si>
  <si>
    <t>Молизационная подготовка экономики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</si>
  <si>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</si>
  <si>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</si>
  <si>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</si>
  <si>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</si>
  <si>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</si>
  <si>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</si>
  <si>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</si>
  <si>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</si>
  <si>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</si>
  <si>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</si>
  <si>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</si>
  <si>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</si>
  <si>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</si>
  <si>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</si>
  <si>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</si>
  <si>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</si>
  <si>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</si>
  <si>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</si>
  <si>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</si>
  <si>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</si>
  <si>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</si>
  <si>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</si>
  <si>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</si>
  <si>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</si>
  <si>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</si>
  <si>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</si>
  <si>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</si>
  <si>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</si>
  <si>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</si>
  <si>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</si>
  <si>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</si>
  <si>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</si>
  <si>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</si>
  <si>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</si>
  <si>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</si>
  <si>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</si>
  <si>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</si>
  <si>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</si>
  <si>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</si>
  <si>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</si>
  <si>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</si>
  <si>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</si>
  <si>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</si>
  <si>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</si>
  <si>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Инициативные платежи</t>
  </si>
  <si>
    <t>План 9 месяцев</t>
  </si>
  <si>
    <t>Транспорт</t>
  </si>
  <si>
    <t xml:space="preserve"> по состоянию на 01.10.2023 года</t>
  </si>
  <si>
    <t>План на 2023год</t>
  </si>
  <si>
    <t>Исполнено на 01.10.2023г.</t>
  </si>
  <si>
    <t>% исполнения за 9 месяцев 2023г.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</si>
  <si>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</si>
  <si>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</si>
  <si>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</si>
  <si>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</si>
  <si>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Гражданская оборона</t>
  </si>
  <si>
    <t>ОХРАНА ОКРУЖАЮЩЕЙ СРЕДЫ</t>
  </si>
  <si>
    <t>Другие вопросы в области охраны окружающей среды</t>
  </si>
  <si>
    <t>Начальник Управления финансов                                                                     Н.И. Абрамова</t>
  </si>
  <si>
    <t>в том числе по доп. нормативу (32,20%)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</si>
</sst>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38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left" vertical="center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9" borderId="1" xfId="2" applyNumberFormat="1" applyFont="1" applyFill="1" applyBorder="1" applyAlignment="1">
      <alignment horizontal="center" vertical="center"/>
    </xf>
    <xf numFmtId="4" fontId="13" fillId="9" borderId="1" xfId="0" applyNumberFormat="1" applyFont="1" applyFill="1" applyBorder="1" applyAlignment="1">
      <alignment horizontal="center" vertical="center" wrapText="1"/>
    </xf>
    <xf numFmtId="165" fontId="13" fillId="9" borderId="1" xfId="0" applyNumberFormat="1" applyFont="1" applyFill="1" applyBorder="1" applyAlignment="1">
      <alignment horizontal="center" vertical="center"/>
    </xf>
    <xf numFmtId="166" fontId="13" fillId="9" borderId="1" xfId="2" applyNumberFormat="1" applyFont="1" applyFill="1" applyBorder="1" applyAlignment="1">
      <alignment horizontal="center" vertical="center"/>
    </xf>
    <xf numFmtId="1" fontId="13" fillId="9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0" borderId="1" xfId="3" applyNumberFormat="1" applyFont="1" applyFill="1" applyBorder="1" applyAlignment="1">
      <alignment horizontal="center" vertical="center"/>
    </xf>
    <xf numFmtId="166" fontId="13" fillId="10" borderId="1" xfId="0" applyNumberFormat="1" applyFont="1" applyFill="1" applyBorder="1" applyAlignment="1">
      <alignment horizontal="center" vertical="center" wrapText="1"/>
    </xf>
    <xf numFmtId="166" fontId="15" fillId="10" borderId="1" xfId="0" applyNumberFormat="1" applyFont="1" applyFill="1" applyBorder="1" applyAlignment="1">
      <alignment horizontal="center" vertical="center" wrapText="1"/>
    </xf>
    <xf numFmtId="166" fontId="13" fillId="10" borderId="1" xfId="2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left" vertical="center" wrapText="1"/>
    </xf>
    <xf numFmtId="49" fontId="15" fillId="8" borderId="4" xfId="0" applyNumberFormat="1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>
      <alignment horizontal="center" vertical="center"/>
    </xf>
    <xf numFmtId="165" fontId="13" fillId="11" borderId="1" xfId="3" applyNumberFormat="1" applyFont="1" applyFill="1" applyBorder="1" applyAlignment="1">
      <alignment horizontal="center" vertical="center"/>
    </xf>
    <xf numFmtId="4" fontId="13" fillId="11" borderId="1" xfId="0" applyNumberFormat="1" applyFont="1" applyFill="1" applyBorder="1" applyAlignment="1">
      <alignment horizontal="center" vertical="center" wrapText="1"/>
    </xf>
    <xf numFmtId="166" fontId="13" fillId="11" borderId="1" xfId="2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right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18"/>
  <sheetViews>
    <sheetView tabSelected="1" zoomScale="80" zoomScaleNormal="80" zoomScaleSheetLayoutView="75" workbookViewId="0">
      <pane xSplit="1" ySplit="6" topLeftCell="B40" activePane="bottomRight" state="frozenSplit"/>
      <selection pane="topRight" activeCell="B1" sqref="B1"/>
      <selection pane="bottomLeft" activeCell="A4" sqref="A4"/>
      <selection pane="bottomRight" activeCell="B39" sqref="B39"/>
    </sheetView>
  </sheetViews>
  <sheetFormatPr defaultRowHeight="13.2" x14ac:dyDescent="0.25"/>
  <cols>
    <col min="1" max="1" width="40.44140625" customWidth="1"/>
    <col min="2" max="2" width="16.33203125" customWidth="1"/>
    <col min="3" max="3" width="14" customWidth="1"/>
    <col min="4" max="4" width="16.5546875" customWidth="1"/>
    <col min="5" max="5" width="11.6640625" customWidth="1"/>
    <col min="6" max="6" width="16.5546875" customWidth="1"/>
    <col min="7" max="7" width="14.33203125" customWidth="1"/>
    <col min="8" max="8" width="17.6640625" customWidth="1"/>
    <col min="9" max="9" width="11.5546875" customWidth="1"/>
    <col min="10" max="10" width="16.33203125" customWidth="1"/>
    <col min="11" max="11" width="14.5546875" customWidth="1"/>
    <col min="12" max="12" width="16.44140625" customWidth="1"/>
    <col min="13" max="13" width="11.88671875" customWidth="1"/>
    <col min="14" max="14" width="7.44140625" hidden="1" customWidth="1"/>
    <col min="15" max="15" width="8" hidden="1" customWidth="1"/>
    <col min="16" max="16" width="7.33203125" hidden="1" customWidth="1"/>
    <col min="17" max="17" width="5.109375" style="13" hidden="1" customWidth="1"/>
    <col min="18" max="18" width="8.44140625" hidden="1" customWidth="1"/>
    <col min="19" max="19" width="8.6640625" hidden="1" customWidth="1"/>
    <col min="20" max="20" width="8.44140625" hidden="1" customWidth="1"/>
    <col min="21" max="21" width="6.33203125" style="13" hidden="1" customWidth="1"/>
    <col min="22" max="22" width="7.33203125" hidden="1" customWidth="1"/>
    <col min="23" max="23" width="7.6640625" hidden="1" customWidth="1"/>
    <col min="24" max="24" width="7.5546875" hidden="1" customWidth="1"/>
    <col min="25" max="25" width="5.33203125" style="13" hidden="1" customWidth="1"/>
    <col min="26" max="26" width="6.6640625" hidden="1" customWidth="1"/>
    <col min="27" max="27" width="8.5546875" hidden="1" customWidth="1"/>
    <col min="28" max="28" width="7.109375" hidden="1" customWidth="1"/>
    <col min="29" max="29" width="5.44140625" style="13" hidden="1" customWidth="1"/>
    <col min="30" max="30" width="6.6640625" hidden="1" customWidth="1"/>
    <col min="31" max="31" width="7" hidden="1" customWidth="1"/>
    <col min="32" max="32" width="9.5546875" hidden="1" customWidth="1"/>
    <col min="33" max="33" width="5.33203125" style="13" hidden="1" customWidth="1"/>
    <col min="34" max="34" width="6.5546875" hidden="1" customWidth="1"/>
    <col min="35" max="35" width="8.109375" hidden="1" customWidth="1"/>
    <col min="36" max="36" width="7.88671875" hidden="1" customWidth="1"/>
    <col min="37" max="37" width="5.6640625" style="13" hidden="1" customWidth="1"/>
    <col min="38" max="38" width="7.88671875" hidden="1" customWidth="1"/>
    <col min="39" max="39" width="7.109375" hidden="1" customWidth="1"/>
    <col min="40" max="40" width="7.33203125" hidden="1" customWidth="1"/>
    <col min="41" max="41" width="5" style="13" hidden="1" customWidth="1"/>
    <col min="42" max="42" width="7.88671875" hidden="1" customWidth="1"/>
    <col min="43" max="43" width="6.44140625" hidden="1" customWidth="1"/>
    <col min="44" max="44" width="8" hidden="1" customWidth="1"/>
    <col min="45" max="45" width="0" hidden="1" customWidth="1"/>
    <col min="46" max="46" width="6.88671875" style="13" hidden="1" customWidth="1"/>
    <col min="47" max="47" width="9.109375" style="5"/>
    <col min="48" max="48" width="14.88671875" style="5" customWidth="1"/>
    <col min="49" max="50" width="10.5546875" style="5" customWidth="1"/>
    <col min="51" max="158" width="9.109375" style="5"/>
  </cols>
  <sheetData>
    <row r="1" spans="1:158" ht="21" x14ac:dyDescent="0.2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1" x14ac:dyDescent="0.4">
      <c r="A2" s="127" t="s">
        <v>96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0" t="s">
        <v>1</v>
      </c>
      <c r="AR2" s="130"/>
      <c r="AS2" s="130"/>
      <c r="AT2" s="130"/>
    </row>
    <row r="3" spans="1:158" ht="15.6" x14ac:dyDescent="0.25">
      <c r="A3" s="8"/>
      <c r="B3" s="9"/>
      <c r="C3" s="10"/>
      <c r="D3" s="10"/>
      <c r="E3" s="10"/>
      <c r="F3" s="11"/>
      <c r="G3" s="11"/>
      <c r="H3" s="10"/>
      <c r="I3" s="10"/>
      <c r="J3" s="131"/>
      <c r="K3" s="131"/>
      <c r="L3" s="131"/>
      <c r="M3" s="131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6" x14ac:dyDescent="0.25">
      <c r="A4" s="8"/>
      <c r="B4" s="9"/>
      <c r="C4" s="10"/>
      <c r="D4" s="10"/>
      <c r="E4" s="10"/>
      <c r="F4" s="11"/>
      <c r="G4" s="11"/>
      <c r="H4" s="10"/>
      <c r="I4" s="10"/>
      <c r="J4" s="131" t="s">
        <v>74</v>
      </c>
      <c r="K4" s="131"/>
      <c r="L4" s="131"/>
      <c r="M4" s="131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5">
      <c r="A5" s="133"/>
      <c r="B5" s="135" t="s">
        <v>3</v>
      </c>
      <c r="C5" s="136"/>
      <c r="D5" s="136"/>
      <c r="E5" s="137"/>
      <c r="F5" s="135" t="s">
        <v>4</v>
      </c>
      <c r="G5" s="136"/>
      <c r="H5" s="136"/>
      <c r="I5" s="137"/>
      <c r="J5" s="135" t="s">
        <v>5</v>
      </c>
      <c r="K5" s="136"/>
      <c r="L5" s="136"/>
      <c r="M5" s="137"/>
      <c r="N5" s="124" t="s">
        <v>6</v>
      </c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69" x14ac:dyDescent="0.25">
      <c r="A6" s="134"/>
      <c r="B6" s="18" t="s">
        <v>97</v>
      </c>
      <c r="C6" s="18" t="s">
        <v>94</v>
      </c>
      <c r="D6" s="18" t="s">
        <v>98</v>
      </c>
      <c r="E6" s="18" t="s">
        <v>99</v>
      </c>
      <c r="F6" s="117" t="s">
        <v>97</v>
      </c>
      <c r="G6" s="117" t="s">
        <v>94</v>
      </c>
      <c r="H6" s="117" t="s">
        <v>98</v>
      </c>
      <c r="I6" s="117" t="s">
        <v>99</v>
      </c>
      <c r="J6" s="117" t="s">
        <v>97</v>
      </c>
      <c r="K6" s="117" t="s">
        <v>94</v>
      </c>
      <c r="L6" s="117" t="s">
        <v>98</v>
      </c>
      <c r="M6" s="117" t="s">
        <v>99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6" x14ac:dyDescent="0.25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6" x14ac:dyDescent="0.25">
      <c r="A8" s="28" t="s">
        <v>14</v>
      </c>
      <c r="B8" s="86">
        <f>B9+B11+B12+B13+B14+B15+B16+B17+B19+B20</f>
        <v>178877.94607000003</v>
      </c>
      <c r="C8" s="86">
        <f>C9+C11+C12+C13+C14+C15+C16+C17+C19+C20</f>
        <v>111271.84787999999</v>
      </c>
      <c r="D8" s="86">
        <f>D9+D11+D12+D13+D14+D15+D16+D17+D19+D20</f>
        <v>112813.52351000003</v>
      </c>
      <c r="E8" s="29">
        <f>D8/C8*100</f>
        <v>101.3855037544291</v>
      </c>
      <c r="F8" s="86">
        <f>F9+F11+F12+F13+F14+F15+F19+F20</f>
        <v>125444.04207</v>
      </c>
      <c r="G8" s="86">
        <f t="shared" ref="G8:H8" si="0">G9+G11+G12+G13+G14+G15+G19+G20</f>
        <v>83875.21037999999</v>
      </c>
      <c r="H8" s="86">
        <f t="shared" si="0"/>
        <v>83440.568970000008</v>
      </c>
      <c r="I8" s="29">
        <f>H8/G8*100</f>
        <v>99.481799916768239</v>
      </c>
      <c r="J8" s="78">
        <f>J9+J11+J12+J13+J14+J15+J16+J17+J19+J20</f>
        <v>53433.903999999995</v>
      </c>
      <c r="K8" s="78">
        <f>K9+K11+K12+K13+K14+K15+K16+K17+K19+K20</f>
        <v>27396.637500000001</v>
      </c>
      <c r="L8" s="78">
        <f>L9+L11+L12+L13+L14+L15+L16+L17+L19+L20</f>
        <v>29372.954539999999</v>
      </c>
      <c r="M8" s="30">
        <f>L8/K8*100</f>
        <v>107.2137211728994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5">
      <c r="A9" s="31" t="s">
        <v>15</v>
      </c>
      <c r="B9" s="85">
        <f t="shared" ref="B9:D29" si="1">F9+J9</f>
        <v>131073.79999999999</v>
      </c>
      <c r="C9" s="85">
        <f t="shared" si="1"/>
        <v>87326.261879999991</v>
      </c>
      <c r="D9" s="85">
        <f>H9+L9</f>
        <v>88958.381180000011</v>
      </c>
      <c r="E9" s="32">
        <f t="shared" ref="E9:E85" si="2">D9/C9*100</f>
        <v>101.86899022683784</v>
      </c>
      <c r="F9" s="88">
        <v>108158.8</v>
      </c>
      <c r="G9" s="88">
        <v>72059.432879999993</v>
      </c>
      <c r="H9" s="88">
        <v>73482.948780000006</v>
      </c>
      <c r="I9" s="32">
        <f t="shared" ref="I9:I85" si="3">H9/G9*100</f>
        <v>101.97547474786623</v>
      </c>
      <c r="J9" s="85">
        <v>22915</v>
      </c>
      <c r="K9" s="85">
        <v>15266.829</v>
      </c>
      <c r="L9" s="85">
        <v>15475.4324</v>
      </c>
      <c r="M9" s="109">
        <f t="shared" ref="M9:M27" si="4">L9/K9*100</f>
        <v>101.36638328758383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21" x14ac:dyDescent="0.25">
      <c r="A10" s="31" t="s">
        <v>108</v>
      </c>
      <c r="B10" s="85">
        <f t="shared" si="1"/>
        <v>73786.3</v>
      </c>
      <c r="C10" s="85">
        <f t="shared" si="1"/>
        <v>49159.189379999996</v>
      </c>
      <c r="D10" s="85">
        <f t="shared" si="1"/>
        <v>50130.316752457635</v>
      </c>
      <c r="E10" s="32">
        <f t="shared" si="2"/>
        <v>101.97547474786623</v>
      </c>
      <c r="F10" s="88">
        <f>F9*32.2/47.2</f>
        <v>73786.3</v>
      </c>
      <c r="G10" s="88">
        <f t="shared" ref="G10:H10" si="5">G9*32.2/47.2</f>
        <v>49159.189379999996</v>
      </c>
      <c r="H10" s="88">
        <f t="shared" si="5"/>
        <v>50130.316752457635</v>
      </c>
      <c r="I10" s="32">
        <f t="shared" si="3"/>
        <v>101.97547474786623</v>
      </c>
      <c r="J10" s="88"/>
      <c r="K10" s="88"/>
      <c r="L10" s="88"/>
      <c r="M10" s="109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1" x14ac:dyDescent="0.25">
      <c r="A11" s="31" t="s">
        <v>73</v>
      </c>
      <c r="B11" s="85">
        <f t="shared" si="1"/>
        <v>15868</v>
      </c>
      <c r="C11" s="85">
        <f t="shared" si="1"/>
        <v>11621.048000000001</v>
      </c>
      <c r="D11" s="85">
        <f t="shared" si="1"/>
        <v>12626.306250000001</v>
      </c>
      <c r="E11" s="32">
        <f t="shared" si="2"/>
        <v>108.65032353364343</v>
      </c>
      <c r="F11" s="88">
        <v>2051</v>
      </c>
      <c r="G11" s="88">
        <v>1526.25</v>
      </c>
      <c r="H11" s="88">
        <v>1631.3111799999999</v>
      </c>
      <c r="I11" s="32">
        <f t="shared" si="3"/>
        <v>106.88361539721538</v>
      </c>
      <c r="J11" s="88">
        <v>13817</v>
      </c>
      <c r="K11" s="88">
        <v>10094.798000000001</v>
      </c>
      <c r="L11" s="88">
        <v>10994.995070000001</v>
      </c>
      <c r="M11" s="109">
        <f t="shared" si="4"/>
        <v>108.91743519781178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1" x14ac:dyDescent="0.25">
      <c r="A12" s="31" t="s">
        <v>16</v>
      </c>
      <c r="B12" s="85">
        <f>F12+J12</f>
        <v>7447.866</v>
      </c>
      <c r="C12" s="85">
        <f t="shared" si="1"/>
        <v>5670</v>
      </c>
      <c r="D12" s="85">
        <f t="shared" si="1"/>
        <v>4824.5524100000002</v>
      </c>
      <c r="E12" s="32">
        <f t="shared" si="2"/>
        <v>85.089107760141104</v>
      </c>
      <c r="F12" s="88">
        <v>7447.866</v>
      </c>
      <c r="G12" s="88">
        <v>5670</v>
      </c>
      <c r="H12" s="88">
        <v>4824.5524100000002</v>
      </c>
      <c r="I12" s="32">
        <f t="shared" si="3"/>
        <v>85.089107760141104</v>
      </c>
      <c r="J12" s="85"/>
      <c r="K12" s="85"/>
      <c r="L12" s="85"/>
      <c r="M12" s="109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2" x14ac:dyDescent="0.25">
      <c r="A13" s="31" t="s">
        <v>17</v>
      </c>
      <c r="B13" s="85">
        <f t="shared" si="1"/>
        <v>59.401000000000003</v>
      </c>
      <c r="C13" s="85">
        <f t="shared" si="1"/>
        <v>0</v>
      </c>
      <c r="D13" s="85">
        <f t="shared" si="1"/>
        <v>-78.030940000000001</v>
      </c>
      <c r="E13" s="32" t="e">
        <f t="shared" si="2"/>
        <v>#DIV/0!</v>
      </c>
      <c r="F13" s="88">
        <v>59.401000000000003</v>
      </c>
      <c r="G13" s="88"/>
      <c r="H13" s="88">
        <v>-78.030940000000001</v>
      </c>
      <c r="I13" s="32" t="e">
        <f t="shared" si="3"/>
        <v>#DIV/0!</v>
      </c>
      <c r="J13" s="85"/>
      <c r="K13" s="85"/>
      <c r="L13" s="85"/>
      <c r="M13" s="109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1" x14ac:dyDescent="0.25">
      <c r="A14" s="31" t="s">
        <v>18</v>
      </c>
      <c r="B14" s="85">
        <f t="shared" si="1"/>
        <v>483.08600000000001</v>
      </c>
      <c r="C14" s="85">
        <f t="shared" si="1"/>
        <v>393.05500000000001</v>
      </c>
      <c r="D14" s="85">
        <f t="shared" si="1"/>
        <v>202.05529999999999</v>
      </c>
      <c r="E14" s="32">
        <f t="shared" si="2"/>
        <v>51.406368065537897</v>
      </c>
      <c r="F14" s="88">
        <v>241.54300000000001</v>
      </c>
      <c r="G14" s="88">
        <v>196.5275</v>
      </c>
      <c r="H14" s="88">
        <v>101.02764999999999</v>
      </c>
      <c r="I14" s="32">
        <f t="shared" si="3"/>
        <v>51.406368065537897</v>
      </c>
      <c r="J14" s="85">
        <v>241.54300000000001</v>
      </c>
      <c r="K14" s="85">
        <v>196.5275</v>
      </c>
      <c r="L14" s="85">
        <v>101.02764999999999</v>
      </c>
      <c r="M14" s="109">
        <f t="shared" si="4"/>
        <v>51.406368065537897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1" x14ac:dyDescent="0.25">
      <c r="A15" s="31" t="s">
        <v>19</v>
      </c>
      <c r="B15" s="85">
        <f>F15+J15</f>
        <v>5713.7780700000003</v>
      </c>
      <c r="C15" s="85">
        <f t="shared" si="1"/>
        <v>3100</v>
      </c>
      <c r="D15" s="85">
        <f t="shared" si="1"/>
        <v>2133.40607</v>
      </c>
      <c r="E15" s="32">
        <f t="shared" si="2"/>
        <v>68.819550645161286</v>
      </c>
      <c r="F15" s="88">
        <v>5713.7780700000003</v>
      </c>
      <c r="G15" s="88">
        <v>3100</v>
      </c>
      <c r="H15" s="88">
        <v>2133.40607</v>
      </c>
      <c r="I15" s="32">
        <f t="shared" si="3"/>
        <v>68.819550645161286</v>
      </c>
      <c r="J15" s="85"/>
      <c r="K15" s="85"/>
      <c r="L15" s="85"/>
      <c r="M15" s="109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1" x14ac:dyDescent="0.25">
      <c r="A16" s="31" t="s">
        <v>20</v>
      </c>
      <c r="B16" s="85">
        <f t="shared" si="1"/>
        <v>4217</v>
      </c>
      <c r="C16" s="85">
        <f t="shared" si="1"/>
        <v>467.07</v>
      </c>
      <c r="D16" s="85">
        <f t="shared" si="1"/>
        <v>238.55491000000001</v>
      </c>
      <c r="E16" s="32">
        <f t="shared" si="2"/>
        <v>51.074766095017878</v>
      </c>
      <c r="F16" s="88"/>
      <c r="G16" s="88"/>
      <c r="H16" s="88"/>
      <c r="I16" s="32"/>
      <c r="J16" s="85">
        <v>4217</v>
      </c>
      <c r="K16" s="85">
        <v>467.07</v>
      </c>
      <c r="L16" s="85">
        <v>238.55491000000001</v>
      </c>
      <c r="M16" s="109">
        <f t="shared" si="4"/>
        <v>51.074766095017878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1" x14ac:dyDescent="0.25">
      <c r="A17" s="31" t="s">
        <v>21</v>
      </c>
      <c r="B17" s="85">
        <f t="shared" si="1"/>
        <v>12243.361000000001</v>
      </c>
      <c r="C17" s="85">
        <f t="shared" si="1"/>
        <v>1371.413</v>
      </c>
      <c r="D17" s="85">
        <f t="shared" si="1"/>
        <v>2562.9221499999999</v>
      </c>
      <c r="E17" s="32">
        <f t="shared" si="2"/>
        <v>186.88186199197469</v>
      </c>
      <c r="F17" s="88"/>
      <c r="G17" s="88"/>
      <c r="H17" s="88"/>
      <c r="I17" s="32"/>
      <c r="J17" s="85">
        <v>12243.361000000001</v>
      </c>
      <c r="K17" s="85">
        <v>1371.413</v>
      </c>
      <c r="L17" s="85">
        <v>2562.9221499999999</v>
      </c>
      <c r="M17" s="109">
        <f t="shared" si="4"/>
        <v>186.88186199197469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2" x14ac:dyDescent="0.25">
      <c r="A18" s="31" t="s">
        <v>89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09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1" x14ac:dyDescent="0.25">
      <c r="A19" s="31" t="s">
        <v>22</v>
      </c>
      <c r="B19" s="85">
        <f t="shared" si="1"/>
        <v>1771.654</v>
      </c>
      <c r="C19" s="85">
        <f t="shared" si="1"/>
        <v>1323</v>
      </c>
      <c r="D19" s="85">
        <f t="shared" si="1"/>
        <v>1345.3749399999999</v>
      </c>
      <c r="E19" s="32">
        <f t="shared" si="2"/>
        <v>101.6912275132275</v>
      </c>
      <c r="F19" s="89">
        <v>1771.654</v>
      </c>
      <c r="G19" s="89">
        <v>1323</v>
      </c>
      <c r="H19" s="88">
        <v>1345.3749399999999</v>
      </c>
      <c r="I19" s="32">
        <f t="shared" si="3"/>
        <v>101.6912275132275</v>
      </c>
      <c r="J19" s="85"/>
      <c r="K19" s="85"/>
      <c r="L19" s="85"/>
      <c r="M19" s="109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6.8" x14ac:dyDescent="0.25">
      <c r="A20" s="31" t="s">
        <v>23</v>
      </c>
      <c r="B20" s="85">
        <f t="shared" si="1"/>
        <v>0</v>
      </c>
      <c r="C20" s="85">
        <f t="shared" si="1"/>
        <v>0</v>
      </c>
      <c r="D20" s="85">
        <f t="shared" si="1"/>
        <v>1.2400000000000015E-3</v>
      </c>
      <c r="E20" s="32"/>
      <c r="F20" s="89"/>
      <c r="G20" s="89"/>
      <c r="H20" s="88">
        <v>-2.112E-2</v>
      </c>
      <c r="I20" s="32"/>
      <c r="J20" s="85"/>
      <c r="K20" s="85"/>
      <c r="L20" s="85">
        <v>2.2360000000000001E-2</v>
      </c>
      <c r="M20" s="109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1" x14ac:dyDescent="0.25">
      <c r="A21" s="28" t="s">
        <v>24</v>
      </c>
      <c r="B21" s="86">
        <f>B22+B28+B27+B29+B30+B31+B33+B32+B34</f>
        <v>33833.289100000002</v>
      </c>
      <c r="C21" s="86">
        <f>C22+C28+C27+C29+C30+C31+C33+C32+C34</f>
        <v>19748.493569999999</v>
      </c>
      <c r="D21" s="86">
        <f>D22+D28+D27+D29+D30+D31+D33+D32+D34</f>
        <v>23577.284560000004</v>
      </c>
      <c r="E21" s="29">
        <f t="shared" si="2"/>
        <v>119.38776229401282</v>
      </c>
      <c r="F21" s="86">
        <f>F22+F27+F28+F29+F30+F31+F32+F33+F34</f>
        <v>31580.020500000002</v>
      </c>
      <c r="G21" s="86">
        <f t="shared" ref="G21:H21" si="6">G22+G27+G28+G29+G30+G31+G32+G33+G34</f>
        <v>17950.173220000001</v>
      </c>
      <c r="H21" s="86">
        <f t="shared" si="6"/>
        <v>22010.704970000003</v>
      </c>
      <c r="I21" s="29">
        <f t="shared" si="3"/>
        <v>122.62112849961679</v>
      </c>
      <c r="J21" s="86">
        <f>J22+J27+J28+J29+J30+J31+J32+J33+J34</f>
        <v>2253.2685999999999</v>
      </c>
      <c r="K21" s="86">
        <f>K22+K27+K28+K29+K30+K31+K32+K33+K34</f>
        <v>1798.32035</v>
      </c>
      <c r="L21" s="86">
        <f>L22+L27+L28+L29+L30+L31+L32+L33+L34</f>
        <v>1566.5795900000001</v>
      </c>
      <c r="M21" s="30">
        <f t="shared" si="4"/>
        <v>87.113488428243613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46.8" x14ac:dyDescent="0.25">
      <c r="A22" s="31" t="s">
        <v>25</v>
      </c>
      <c r="B22" s="85">
        <f>B23+B24+B25+B26</f>
        <v>5505.4000000000005</v>
      </c>
      <c r="C22" s="85">
        <f>C23+C24+C25+C26</f>
        <v>3269.0524999999993</v>
      </c>
      <c r="D22" s="85">
        <f>D23+D24+D25+D26</f>
        <v>2675.3915900000002</v>
      </c>
      <c r="E22" s="32">
        <f t="shared" si="2"/>
        <v>81.839970144254366</v>
      </c>
      <c r="F22" s="89">
        <f>F23+F24+F25+F26</f>
        <v>4595.9170000000004</v>
      </c>
      <c r="G22" s="89">
        <f>G23+G24+G25+G26</f>
        <v>2691.5749999999998</v>
      </c>
      <c r="H22" s="89">
        <f>H23+H24+H25+H26</f>
        <v>2112.6457</v>
      </c>
      <c r="I22" s="32">
        <f t="shared" si="3"/>
        <v>78.491058209412714</v>
      </c>
      <c r="J22" s="89">
        <f>J23+J24+J25+J26</f>
        <v>909.48299999999995</v>
      </c>
      <c r="K22" s="89">
        <f>K23+K24+K25+K26</f>
        <v>577.47749999999996</v>
      </c>
      <c r="L22" s="89">
        <f>L23+L24+L25+L26</f>
        <v>562.74588999999992</v>
      </c>
      <c r="M22" s="109">
        <f t="shared" si="4"/>
        <v>97.448972470788902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1" x14ac:dyDescent="0.25">
      <c r="A23" s="40" t="s">
        <v>26</v>
      </c>
      <c r="B23" s="85">
        <f>F23+J23</f>
        <v>4222.857</v>
      </c>
      <c r="C23" s="85">
        <f t="shared" ref="B23:D36" si="7">G23+K23</f>
        <v>2294.0749999999998</v>
      </c>
      <c r="D23" s="85">
        <f t="shared" si="1"/>
        <v>1978.4055599999999</v>
      </c>
      <c r="E23" s="32">
        <f t="shared" si="2"/>
        <v>86.239794252585469</v>
      </c>
      <c r="F23" s="90">
        <f>4100+14.1</f>
        <v>4114.1000000000004</v>
      </c>
      <c r="G23" s="90">
        <f>2245+10.575</f>
        <v>2255.5749999999998</v>
      </c>
      <c r="H23" s="91">
        <f>1835.1578+10.55205</f>
        <v>1845.70985</v>
      </c>
      <c r="I23" s="32">
        <f t="shared" si="3"/>
        <v>81.82879531826697</v>
      </c>
      <c r="J23" s="85">
        <v>108.75700000000001</v>
      </c>
      <c r="K23" s="85">
        <v>38.5</v>
      </c>
      <c r="L23" s="85">
        <v>132.69570999999999</v>
      </c>
      <c r="M23" s="109">
        <f t="shared" si="4"/>
        <v>344.66418181818182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1" x14ac:dyDescent="0.25">
      <c r="A24" s="40" t="s">
        <v>27</v>
      </c>
      <c r="B24" s="85">
        <f t="shared" si="7"/>
        <v>800.98800000000006</v>
      </c>
      <c r="C24" s="85">
        <f t="shared" si="7"/>
        <v>568.00749999999994</v>
      </c>
      <c r="D24" s="85">
        <f t="shared" si="1"/>
        <v>579.88299000000006</v>
      </c>
      <c r="E24" s="32">
        <f t="shared" si="2"/>
        <v>102.09072767525078</v>
      </c>
      <c r="F24" s="90">
        <v>291.81700000000001</v>
      </c>
      <c r="G24" s="90">
        <v>246</v>
      </c>
      <c r="H24" s="90">
        <v>246.96093999999999</v>
      </c>
      <c r="I24" s="32">
        <f t="shared" si="3"/>
        <v>100.39062601626017</v>
      </c>
      <c r="J24" s="85">
        <v>509.17099999999999</v>
      </c>
      <c r="K24" s="85">
        <v>322.00749999999999</v>
      </c>
      <c r="L24" s="85">
        <v>332.92205000000001</v>
      </c>
      <c r="M24" s="109">
        <f t="shared" si="4"/>
        <v>103.38953285249568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1" x14ac:dyDescent="0.25">
      <c r="A25" s="40" t="s">
        <v>28</v>
      </c>
      <c r="B25" s="85">
        <f t="shared" si="7"/>
        <v>291.55500000000001</v>
      </c>
      <c r="C25" s="85">
        <f t="shared" si="7"/>
        <v>216.97</v>
      </c>
      <c r="D25" s="85">
        <f t="shared" si="1"/>
        <v>97.128129999999999</v>
      </c>
      <c r="E25" s="32">
        <f t="shared" si="2"/>
        <v>44.765695718302069</v>
      </c>
      <c r="F25" s="90"/>
      <c r="G25" s="90"/>
      <c r="H25" s="90"/>
      <c r="I25" s="32"/>
      <c r="J25" s="85">
        <v>291.55500000000001</v>
      </c>
      <c r="K25" s="85">
        <v>216.97</v>
      </c>
      <c r="L25" s="85">
        <v>97.128129999999999</v>
      </c>
      <c r="M25" s="109">
        <f t="shared" si="4"/>
        <v>44.765695718302069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2" x14ac:dyDescent="0.25">
      <c r="A26" s="40" t="s">
        <v>29</v>
      </c>
      <c r="B26" s="85">
        <f t="shared" si="7"/>
        <v>190</v>
      </c>
      <c r="C26" s="85">
        <f t="shared" si="7"/>
        <v>190</v>
      </c>
      <c r="D26" s="85">
        <f t="shared" si="1"/>
        <v>19.974910000000001</v>
      </c>
      <c r="E26" s="32"/>
      <c r="F26" s="90">
        <v>190</v>
      </c>
      <c r="G26" s="90">
        <v>190</v>
      </c>
      <c r="H26" s="91">
        <v>19.974910000000001</v>
      </c>
      <c r="I26" s="32"/>
      <c r="J26" s="85"/>
      <c r="K26" s="85"/>
      <c r="L26" s="85"/>
      <c r="M26" s="109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2" x14ac:dyDescent="0.25">
      <c r="A27" s="31" t="s">
        <v>68</v>
      </c>
      <c r="B27" s="85">
        <f>F27+J27</f>
        <v>23565.283670000001</v>
      </c>
      <c r="C27" s="85">
        <f t="shared" si="7"/>
        <v>12087.78197</v>
      </c>
      <c r="D27" s="85">
        <f t="shared" si="1"/>
        <v>16411.390210000001</v>
      </c>
      <c r="E27" s="32">
        <f t="shared" si="2"/>
        <v>135.76841682560561</v>
      </c>
      <c r="F27" s="89">
        <v>23222.998670000001</v>
      </c>
      <c r="G27" s="89">
        <v>11835.409970000001</v>
      </c>
      <c r="H27" s="88">
        <v>16286.98243</v>
      </c>
      <c r="I27" s="32">
        <f t="shared" si="3"/>
        <v>137.61232159497385</v>
      </c>
      <c r="J27" s="85">
        <v>342.28500000000003</v>
      </c>
      <c r="K27" s="85">
        <v>252.37200000000001</v>
      </c>
      <c r="L27" s="85">
        <v>124.40778</v>
      </c>
      <c r="M27" s="109">
        <f t="shared" si="4"/>
        <v>49.295397270695638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2" x14ac:dyDescent="0.25">
      <c r="A28" s="31" t="s">
        <v>30</v>
      </c>
      <c r="B28" s="85">
        <f t="shared" si="7"/>
        <v>104</v>
      </c>
      <c r="C28" s="85">
        <f t="shared" si="7"/>
        <v>90.5</v>
      </c>
      <c r="D28" s="85">
        <f t="shared" si="1"/>
        <v>265.00301999999999</v>
      </c>
      <c r="E28" s="32">
        <f t="shared" si="2"/>
        <v>292.8210165745856</v>
      </c>
      <c r="F28" s="89">
        <v>104</v>
      </c>
      <c r="G28" s="89">
        <v>90.5</v>
      </c>
      <c r="H28" s="88">
        <v>265.00301999999999</v>
      </c>
      <c r="I28" s="32">
        <f t="shared" si="3"/>
        <v>292.8210165745856</v>
      </c>
      <c r="J28" s="85"/>
      <c r="K28" s="85"/>
      <c r="L28" s="85"/>
      <c r="M28" s="109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1" x14ac:dyDescent="0.25">
      <c r="A29" s="31" t="s">
        <v>91</v>
      </c>
      <c r="B29" s="85">
        <f t="shared" si="7"/>
        <v>330</v>
      </c>
      <c r="C29" s="85">
        <f t="shared" si="7"/>
        <v>215</v>
      </c>
      <c r="D29" s="85">
        <f t="shared" si="1"/>
        <v>309.67304000000001</v>
      </c>
      <c r="E29" s="32"/>
      <c r="F29" s="89">
        <v>330</v>
      </c>
      <c r="G29" s="89">
        <v>215</v>
      </c>
      <c r="H29" s="88">
        <v>231.17303999999999</v>
      </c>
      <c r="I29" s="32"/>
      <c r="J29" s="85"/>
      <c r="K29" s="85"/>
      <c r="L29" s="85">
        <v>78.5</v>
      </c>
      <c r="M29" s="109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1" x14ac:dyDescent="0.25">
      <c r="A30" s="31" t="s">
        <v>31</v>
      </c>
      <c r="B30" s="85">
        <f t="shared" si="7"/>
        <v>1400</v>
      </c>
      <c r="C30" s="85">
        <f t="shared" si="7"/>
        <v>1400</v>
      </c>
      <c r="D30" s="85">
        <f t="shared" si="7"/>
        <v>1551.0694099999998</v>
      </c>
      <c r="E30" s="32"/>
      <c r="F30" s="89">
        <v>1400</v>
      </c>
      <c r="G30" s="89">
        <v>1400</v>
      </c>
      <c r="H30" s="88">
        <v>1532.4494099999999</v>
      </c>
      <c r="I30" s="32"/>
      <c r="J30" s="85">
        <v>0</v>
      </c>
      <c r="K30" s="85">
        <v>0</v>
      </c>
      <c r="L30" s="85">
        <v>18.62</v>
      </c>
      <c r="M30" s="109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1" x14ac:dyDescent="0.25">
      <c r="A31" s="31" t="s">
        <v>32</v>
      </c>
      <c r="B31" s="85">
        <f t="shared" si="7"/>
        <v>1222.6568299999999</v>
      </c>
      <c r="C31" s="85">
        <f t="shared" si="7"/>
        <v>999.64449999999999</v>
      </c>
      <c r="D31" s="85">
        <f t="shared" si="7"/>
        <v>856.56606000000011</v>
      </c>
      <c r="E31" s="32">
        <f t="shared" si="2"/>
        <v>85.68706775258606</v>
      </c>
      <c r="F31" s="89">
        <v>1150.53783</v>
      </c>
      <c r="G31" s="89">
        <v>960.55525</v>
      </c>
      <c r="H31" s="88">
        <v>828.59598000000005</v>
      </c>
      <c r="I31" s="32">
        <f t="shared" si="3"/>
        <v>86.262188458186046</v>
      </c>
      <c r="J31" s="85">
        <v>72.119</v>
      </c>
      <c r="K31" s="85">
        <v>39.08925</v>
      </c>
      <c r="L31" s="85">
        <v>27.970079999999999</v>
      </c>
      <c r="M31" s="109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1" x14ac:dyDescent="0.25">
      <c r="A32" s="31" t="s">
        <v>33</v>
      </c>
      <c r="B32" s="85">
        <f t="shared" si="7"/>
        <v>0</v>
      </c>
      <c r="C32" s="85">
        <f t="shared" si="7"/>
        <v>0</v>
      </c>
      <c r="D32" s="85">
        <f t="shared" si="7"/>
        <v>-208.02453</v>
      </c>
      <c r="E32" s="32"/>
      <c r="F32" s="89"/>
      <c r="G32" s="89"/>
      <c r="H32" s="88">
        <v>-0.8</v>
      </c>
      <c r="I32" s="32"/>
      <c r="J32" s="85"/>
      <c r="K32" s="85"/>
      <c r="L32" s="85">
        <v>-207.22452999999999</v>
      </c>
      <c r="M32" s="109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1" x14ac:dyDescent="0.25">
      <c r="A33" s="31" t="s">
        <v>34</v>
      </c>
      <c r="B33" s="85">
        <f t="shared" si="7"/>
        <v>77.034000000000006</v>
      </c>
      <c r="C33" s="85">
        <f t="shared" si="7"/>
        <v>57.6</v>
      </c>
      <c r="D33" s="85">
        <f t="shared" si="7"/>
        <v>87.30116000000001</v>
      </c>
      <c r="E33" s="32">
        <f t="shared" si="2"/>
        <v>151.56451388888888</v>
      </c>
      <c r="F33" s="89">
        <v>77.034000000000006</v>
      </c>
      <c r="G33" s="89">
        <v>57.6</v>
      </c>
      <c r="H33" s="88">
        <v>55.122390000000003</v>
      </c>
      <c r="I33" s="32">
        <f t="shared" si="3"/>
        <v>95.698593750000001</v>
      </c>
      <c r="J33" s="85"/>
      <c r="K33" s="85"/>
      <c r="L33" s="85">
        <v>32.17877</v>
      </c>
      <c r="M33" s="109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1" x14ac:dyDescent="0.25">
      <c r="A34" s="31" t="s">
        <v>93</v>
      </c>
      <c r="B34" s="85">
        <f t="shared" si="7"/>
        <v>1628.9146000000001</v>
      </c>
      <c r="C34" s="85">
        <f t="shared" si="7"/>
        <v>1628.9146000000001</v>
      </c>
      <c r="D34" s="85">
        <f t="shared" si="7"/>
        <v>1628.9146000000001</v>
      </c>
      <c r="E34" s="32"/>
      <c r="F34" s="89">
        <v>699.53300000000002</v>
      </c>
      <c r="G34" s="89">
        <v>699.53300000000002</v>
      </c>
      <c r="H34" s="88">
        <v>699.53300000000002</v>
      </c>
      <c r="I34" s="32"/>
      <c r="J34" s="85">
        <v>929.38160000000005</v>
      </c>
      <c r="K34" s="85">
        <v>929.38160000000005</v>
      </c>
      <c r="L34" s="85">
        <v>929.38160000000005</v>
      </c>
      <c r="M34" s="109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.6" x14ac:dyDescent="0.25">
      <c r="A35" s="49" t="s">
        <v>35</v>
      </c>
      <c r="B35" s="87">
        <f>B8+B21</f>
        <v>212711.23517000003</v>
      </c>
      <c r="C35" s="87">
        <f>C8+C21</f>
        <v>131020.34144999998</v>
      </c>
      <c r="D35" s="87">
        <f t="shared" si="7"/>
        <v>136390.80807000003</v>
      </c>
      <c r="E35" s="29">
        <f t="shared" si="2"/>
        <v>104.09895636094761</v>
      </c>
      <c r="F35" s="87">
        <f>F8+F21</f>
        <v>157024.06257000001</v>
      </c>
      <c r="G35" s="87">
        <f t="shared" ref="G35:H35" si="8">G8+G21</f>
        <v>101825.38359999999</v>
      </c>
      <c r="H35" s="87">
        <f t="shared" si="8"/>
        <v>105451.27394000001</v>
      </c>
      <c r="I35" s="29">
        <f t="shared" si="3"/>
        <v>103.56089043007546</v>
      </c>
      <c r="J35" s="87">
        <f>J8+J21</f>
        <v>55687.172599999998</v>
      </c>
      <c r="K35" s="87">
        <f>K8+K21</f>
        <v>29194.957849999999</v>
      </c>
      <c r="L35" s="87">
        <f>L8+L21</f>
        <v>30939.53413</v>
      </c>
      <c r="M35" s="30">
        <f t="shared" ref="M35:M75" si="9">L35/K35*100</f>
        <v>105.97560814769254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50.4" x14ac:dyDescent="0.25">
      <c r="A36" s="49" t="s">
        <v>36</v>
      </c>
      <c r="B36" s="87">
        <f>F36+J36</f>
        <v>138924.93517000001</v>
      </c>
      <c r="C36" s="87">
        <f>G36+K36</f>
        <v>81861.152069999982</v>
      </c>
      <c r="D36" s="87">
        <f t="shared" si="7"/>
        <v>86260.491317542386</v>
      </c>
      <c r="E36" s="29">
        <f t="shared" si="2"/>
        <v>105.37414773222406</v>
      </c>
      <c r="F36" s="87">
        <f>F35-F10</f>
        <v>83237.762570000006</v>
      </c>
      <c r="G36" s="87">
        <f>G35-G10</f>
        <v>52666.19421999999</v>
      </c>
      <c r="H36" s="87">
        <f>H35-H10</f>
        <v>55320.957187542379</v>
      </c>
      <c r="I36" s="29">
        <f t="shared" si="3"/>
        <v>105.04073439681775</v>
      </c>
      <c r="J36" s="87">
        <f>J35-J10</f>
        <v>55687.172599999998</v>
      </c>
      <c r="K36" s="87">
        <f>K35-K10</f>
        <v>29194.957849999999</v>
      </c>
      <c r="L36" s="87">
        <f>L35-L10</f>
        <v>30939.53413</v>
      </c>
      <c r="M36" s="30">
        <f t="shared" si="9"/>
        <v>105.97560814769254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6" x14ac:dyDescent="0.25">
      <c r="A37" s="105" t="s">
        <v>37</v>
      </c>
      <c r="B37" s="101">
        <f>B38+B40+B41+B42</f>
        <v>849987.44884000008</v>
      </c>
      <c r="C37" s="101">
        <f t="shared" ref="C37:D37" si="10">C38+C40+C41+C42</f>
        <v>618547.14650999999</v>
      </c>
      <c r="D37" s="101">
        <f t="shared" si="10"/>
        <v>610259.16440000013</v>
      </c>
      <c r="E37" s="102">
        <f t="shared" si="2"/>
        <v>98.660088861978792</v>
      </c>
      <c r="F37" s="103">
        <f>F38+F40+F41+F42</f>
        <v>867636.74593000009</v>
      </c>
      <c r="G37" s="103">
        <f>G38+G40+G41+G42</f>
        <v>636707.28869000007</v>
      </c>
      <c r="H37" s="103">
        <f>H38+H40+H41+H42</f>
        <v>620830.91746999999</v>
      </c>
      <c r="I37" s="102">
        <f t="shared" si="3"/>
        <v>97.506488224335371</v>
      </c>
      <c r="J37" s="103">
        <f>J38+J40+J41+J42</f>
        <v>142193.38704</v>
      </c>
      <c r="K37" s="103">
        <f t="shared" ref="K37" si="11">K38+K40+K41+K42</f>
        <v>111278.80257</v>
      </c>
      <c r="L37" s="103">
        <f>L38+L40+L41+L42</f>
        <v>95877.098490000004</v>
      </c>
      <c r="M37" s="104">
        <f t="shared" si="9"/>
        <v>86.159354949644111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6.8" x14ac:dyDescent="0.25">
      <c r="A38" s="31" t="s">
        <v>38</v>
      </c>
      <c r="B38" s="88">
        <v>847625.30373000004</v>
      </c>
      <c r="C38" s="88">
        <v>616185.00139999995</v>
      </c>
      <c r="D38" s="88">
        <v>618777.13311000005</v>
      </c>
      <c r="E38" s="79">
        <f t="shared" si="2"/>
        <v>100.42067426245538</v>
      </c>
      <c r="F38" s="88">
        <v>865274.60082000005</v>
      </c>
      <c r="G38" s="88">
        <v>634345.14358000003</v>
      </c>
      <c r="H38" s="88">
        <v>629037.02402999997</v>
      </c>
      <c r="I38" s="79">
        <f t="shared" si="3"/>
        <v>99.163212707826048</v>
      </c>
      <c r="J38" s="88">
        <v>142193.38704</v>
      </c>
      <c r="K38" s="88">
        <v>111278.80257</v>
      </c>
      <c r="L38" s="88">
        <v>96188.960640000005</v>
      </c>
      <c r="M38" s="109">
        <f t="shared" si="9"/>
        <v>86.439607920378435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4.8" x14ac:dyDescent="0.25">
      <c r="A39" s="40" t="s">
        <v>92</v>
      </c>
      <c r="B39" s="88">
        <v>0</v>
      </c>
      <c r="C39" s="88">
        <v>0</v>
      </c>
      <c r="D39" s="88">
        <v>0</v>
      </c>
      <c r="E39" s="79">
        <v>0</v>
      </c>
      <c r="F39" s="89">
        <v>25145.961230000001</v>
      </c>
      <c r="G39" s="89">
        <v>18576.956999999999</v>
      </c>
      <c r="H39" s="89">
        <v>17008.486799999999</v>
      </c>
      <c r="I39" s="79">
        <v>0</v>
      </c>
      <c r="J39" s="88">
        <v>727.64499999999998</v>
      </c>
      <c r="K39" s="85">
        <v>391.15</v>
      </c>
      <c r="L39" s="85">
        <v>391.15</v>
      </c>
      <c r="M39" s="109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6" x14ac:dyDescent="0.25">
      <c r="A40" s="31" t="s">
        <v>39</v>
      </c>
      <c r="B40" s="88">
        <f t="shared" ref="B40:B42" si="12">F40+J40</f>
        <v>2362.1451099999999</v>
      </c>
      <c r="C40" s="88">
        <f t="shared" ref="C40:D41" si="13">G40+K40</f>
        <v>2362.1451099999999</v>
      </c>
      <c r="D40" s="88">
        <f t="shared" ref="D40" si="14">H40+L40</f>
        <v>2362.1451099999999</v>
      </c>
      <c r="E40" s="79">
        <f t="shared" si="2"/>
        <v>100</v>
      </c>
      <c r="F40" s="88">
        <v>2362.1451099999999</v>
      </c>
      <c r="G40" s="88">
        <v>2362.1451099999999</v>
      </c>
      <c r="H40" s="88">
        <v>2362.1451099999999</v>
      </c>
      <c r="I40" s="88">
        <v>0</v>
      </c>
      <c r="J40" s="88">
        <v>0</v>
      </c>
      <c r="K40" s="88">
        <v>0</v>
      </c>
      <c r="L40" s="88">
        <v>0</v>
      </c>
      <c r="M40" s="109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78" x14ac:dyDescent="0.25">
      <c r="A41" s="31" t="s">
        <v>69</v>
      </c>
      <c r="B41" s="88">
        <f t="shared" si="12"/>
        <v>0</v>
      </c>
      <c r="C41" s="88">
        <f t="shared" si="13"/>
        <v>0</v>
      </c>
      <c r="D41" s="88">
        <f t="shared" si="13"/>
        <v>316.33611000000002</v>
      </c>
      <c r="E41" s="79">
        <v>0</v>
      </c>
      <c r="F41" s="89">
        <v>0</v>
      </c>
      <c r="G41" s="89">
        <v>0</v>
      </c>
      <c r="H41" s="89">
        <v>314.09913</v>
      </c>
      <c r="I41" s="79">
        <v>0</v>
      </c>
      <c r="J41" s="88">
        <v>0</v>
      </c>
      <c r="K41" s="85">
        <v>0</v>
      </c>
      <c r="L41" s="85">
        <v>2.23698</v>
      </c>
      <c r="M41" s="109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2" x14ac:dyDescent="0.25">
      <c r="A42" s="31" t="s">
        <v>40</v>
      </c>
      <c r="B42" s="88">
        <f t="shared" si="12"/>
        <v>0</v>
      </c>
      <c r="C42" s="88">
        <f t="shared" ref="C42" si="15">G42+K42</f>
        <v>0</v>
      </c>
      <c r="D42" s="88">
        <f t="shared" ref="D42" si="16">H42+L42</f>
        <v>-11196.449930000001</v>
      </c>
      <c r="E42" s="79">
        <v>0</v>
      </c>
      <c r="F42" s="89">
        <v>0</v>
      </c>
      <c r="G42" s="89">
        <v>0</v>
      </c>
      <c r="H42" s="89">
        <v>-10882.3508</v>
      </c>
      <c r="I42" s="79">
        <v>0</v>
      </c>
      <c r="J42" s="85">
        <v>0</v>
      </c>
      <c r="K42" s="85">
        <v>0</v>
      </c>
      <c r="L42" s="85">
        <v>-314.09913</v>
      </c>
      <c r="M42" s="109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399999999999999" x14ac:dyDescent="0.25">
      <c r="A43" s="60" t="s">
        <v>41</v>
      </c>
      <c r="B43" s="87">
        <f>B35+B37</f>
        <v>1062698.6840100002</v>
      </c>
      <c r="C43" s="87">
        <f>C35+C37</f>
        <v>749567.48795999994</v>
      </c>
      <c r="D43" s="87">
        <f t="shared" ref="D43" si="17">D35+D37</f>
        <v>746649.97247000015</v>
      </c>
      <c r="E43" s="78">
        <f>D43/C43*100</f>
        <v>99.610773474455243</v>
      </c>
      <c r="F43" s="92">
        <f>F35+F37</f>
        <v>1024660.8085</v>
      </c>
      <c r="G43" s="92">
        <f>G35+G37</f>
        <v>738532.67229000002</v>
      </c>
      <c r="H43" s="92">
        <f>H35+H37</f>
        <v>726282.19140999997</v>
      </c>
      <c r="I43" s="78">
        <f t="shared" si="3"/>
        <v>98.341240497591741</v>
      </c>
      <c r="J43" s="87">
        <f>J35+J37</f>
        <v>197880.55963999999</v>
      </c>
      <c r="K43" s="87">
        <f>K35+K37</f>
        <v>140473.76042000001</v>
      </c>
      <c r="L43" s="87">
        <f>L35+L37</f>
        <v>126816.63262</v>
      </c>
      <c r="M43" s="30">
        <f t="shared" si="9"/>
        <v>90.277808639017849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  <c r="AV43" s="55"/>
    </row>
    <row r="44" spans="1:48" ht="12.75" hidden="1" customHeight="1" x14ac:dyDescent="0.25">
      <c r="A44" s="62"/>
      <c r="B44" s="63"/>
      <c r="C44" s="63"/>
      <c r="D44" s="56">
        <f t="shared" ref="D44:D49" si="18">H44+L44</f>
        <v>0</v>
      </c>
      <c r="E44" s="57" t="e">
        <f t="shared" si="2"/>
        <v>#DIV/0!</v>
      </c>
      <c r="F44" s="64"/>
      <c r="G44" s="64"/>
      <c r="H44" s="64"/>
      <c r="I44" s="57" t="e">
        <f t="shared" si="3"/>
        <v>#DIV/0!</v>
      </c>
      <c r="J44" s="64"/>
      <c r="K44" s="64"/>
      <c r="L44" s="64"/>
      <c r="M44" s="30" t="e">
        <f t="shared" si="9"/>
        <v>#DIV/0!</v>
      </c>
    </row>
    <row r="45" spans="1:48" ht="12.75" hidden="1" customHeight="1" x14ac:dyDescent="0.25">
      <c r="A45" s="62"/>
      <c r="B45" s="64"/>
      <c r="C45" s="64"/>
      <c r="D45" s="56">
        <f t="shared" si="18"/>
        <v>0</v>
      </c>
      <c r="E45" s="57" t="e">
        <f t="shared" si="2"/>
        <v>#DIV/0!</v>
      </c>
      <c r="F45" s="64"/>
      <c r="G45" s="64"/>
      <c r="H45" s="64"/>
      <c r="I45" s="57" t="e">
        <f t="shared" si="3"/>
        <v>#DIV/0!</v>
      </c>
      <c r="J45" s="64"/>
      <c r="K45" s="64"/>
      <c r="L45" s="64"/>
      <c r="M45" s="30" t="e">
        <f t="shared" si="9"/>
        <v>#DIV/0!</v>
      </c>
    </row>
    <row r="46" spans="1:48" ht="14.25" hidden="1" customHeight="1" x14ac:dyDescent="0.25">
      <c r="A46" s="62"/>
      <c r="B46" s="64"/>
      <c r="C46" s="64"/>
      <c r="D46" s="56">
        <f t="shared" si="18"/>
        <v>0</v>
      </c>
      <c r="E46" s="57" t="e">
        <f t="shared" si="2"/>
        <v>#DIV/0!</v>
      </c>
      <c r="F46" s="64"/>
      <c r="G46" s="64"/>
      <c r="H46" s="64"/>
      <c r="I46" s="57" t="e">
        <f t="shared" si="3"/>
        <v>#DIV/0!</v>
      </c>
      <c r="J46" s="64"/>
      <c r="K46" s="64"/>
      <c r="L46" s="64"/>
      <c r="M46" s="30" t="e">
        <f t="shared" si="9"/>
        <v>#DIV/0!</v>
      </c>
    </row>
    <row r="47" spans="1:48" ht="14.25" hidden="1" customHeight="1" x14ac:dyDescent="0.25">
      <c r="A47" s="62"/>
      <c r="B47" s="64"/>
      <c r="C47" s="64"/>
      <c r="D47" s="56">
        <f t="shared" si="18"/>
        <v>0</v>
      </c>
      <c r="E47" s="57" t="e">
        <f t="shared" si="2"/>
        <v>#DIV/0!</v>
      </c>
      <c r="F47" s="64"/>
      <c r="G47" s="64"/>
      <c r="H47" s="64"/>
      <c r="I47" s="57" t="e">
        <f t="shared" si="3"/>
        <v>#DIV/0!</v>
      </c>
      <c r="J47" s="64"/>
      <c r="K47" s="64"/>
      <c r="L47" s="64"/>
      <c r="M47" s="30" t="e">
        <f t="shared" si="9"/>
        <v>#DIV/0!</v>
      </c>
    </row>
    <row r="48" spans="1:48" ht="14.25" hidden="1" customHeight="1" x14ac:dyDescent="0.25">
      <c r="A48" s="62"/>
      <c r="B48" s="64"/>
      <c r="C48" s="64"/>
      <c r="D48" s="56">
        <f t="shared" si="18"/>
        <v>0</v>
      </c>
      <c r="E48" s="57" t="e">
        <f t="shared" si="2"/>
        <v>#DIV/0!</v>
      </c>
      <c r="F48" s="64"/>
      <c r="G48" s="64"/>
      <c r="H48" s="64"/>
      <c r="I48" s="57" t="e">
        <f t="shared" si="3"/>
        <v>#DIV/0!</v>
      </c>
      <c r="J48" s="64"/>
      <c r="K48" s="64"/>
      <c r="L48" s="64"/>
      <c r="M48" s="30" t="e">
        <f t="shared" si="9"/>
        <v>#DIV/0!</v>
      </c>
    </row>
    <row r="49" spans="1:158" ht="12.75" hidden="1" customHeight="1" x14ac:dyDescent="0.25">
      <c r="A49" s="62"/>
      <c r="B49" s="64"/>
      <c r="C49" s="64"/>
      <c r="D49" s="56">
        <f t="shared" si="18"/>
        <v>0</v>
      </c>
      <c r="E49" s="57" t="e">
        <f t="shared" si="2"/>
        <v>#DIV/0!</v>
      </c>
      <c r="F49" s="64"/>
      <c r="G49" s="64"/>
      <c r="H49" s="64"/>
      <c r="I49" s="57" t="e">
        <f t="shared" si="3"/>
        <v>#DIV/0!</v>
      </c>
      <c r="J49" s="64"/>
      <c r="K49" s="64"/>
      <c r="L49" s="64"/>
      <c r="M49" s="30" t="e">
        <f t="shared" si="9"/>
        <v>#DIV/0!</v>
      </c>
    </row>
    <row r="50" spans="1:158" ht="33.75" customHeight="1" x14ac:dyDescent="0.25">
      <c r="A50" s="120" t="s">
        <v>42</v>
      </c>
      <c r="B50" s="121">
        <f>B51+B60+B63+B66+B72+B77+B79+B85+B88+B90+B93+B97</f>
        <v>1093687.33354</v>
      </c>
      <c r="C50" s="121">
        <f t="shared" ref="C50:L50" si="19">C51+C60+C63+C66+C72+C77+C79+C85+C88+C90+C93+C97</f>
        <v>776505.15340000007</v>
      </c>
      <c r="D50" s="121">
        <f t="shared" si="19"/>
        <v>709018.04148999997</v>
      </c>
      <c r="E50" s="122">
        <f>D50/C50*100</f>
        <v>91.308864903922199</v>
      </c>
      <c r="F50" s="121">
        <f t="shared" si="19"/>
        <v>1049403.1052000001</v>
      </c>
      <c r="G50" s="121">
        <f t="shared" si="19"/>
        <v>744756.79377999995</v>
      </c>
      <c r="H50" s="121">
        <f t="shared" si="19"/>
        <v>691834.56730999984</v>
      </c>
      <c r="I50" s="122">
        <f t="shared" si="3"/>
        <v>92.894025685701465</v>
      </c>
      <c r="J50" s="121">
        <f t="shared" si="19"/>
        <v>204126.91247000001</v>
      </c>
      <c r="K50" s="121">
        <f t="shared" si="19"/>
        <v>160952.48147999999</v>
      </c>
      <c r="L50" s="121">
        <f t="shared" si="19"/>
        <v>123632.32574</v>
      </c>
      <c r="M50" s="123">
        <f t="shared" si="9"/>
        <v>76.812935472114845</v>
      </c>
    </row>
    <row r="51" spans="1:158" s="66" customFormat="1" ht="31.2" x14ac:dyDescent="0.25">
      <c r="A51" s="118" t="s">
        <v>76</v>
      </c>
      <c r="B51" s="65">
        <f>SUM(B52:B59)</f>
        <v>116536.02028</v>
      </c>
      <c r="C51" s="65">
        <f t="shared" ref="C51:L51" si="20">SUM(C52:C59)</f>
        <v>73683.697650000002</v>
      </c>
      <c r="D51" s="65">
        <f t="shared" si="20"/>
        <v>72480.882299999997</v>
      </c>
      <c r="E51" s="65">
        <f t="shared" si="20"/>
        <v>581.95150567583482</v>
      </c>
      <c r="F51" s="65">
        <f t="shared" si="20"/>
        <v>64076.523260000002</v>
      </c>
      <c r="G51" s="65">
        <f t="shared" si="20"/>
        <v>39484.994890000002</v>
      </c>
      <c r="H51" s="65">
        <f t="shared" si="20"/>
        <v>38898.714310000003</v>
      </c>
      <c r="I51" s="65">
        <f t="shared" si="20"/>
        <v>581.78852642406821</v>
      </c>
      <c r="J51" s="65">
        <f t="shared" si="20"/>
        <v>52630.211730000003</v>
      </c>
      <c r="K51" s="65">
        <f t="shared" si="20"/>
        <v>34359.053469999999</v>
      </c>
      <c r="L51" s="65">
        <f t="shared" si="20"/>
        <v>33742.518700000001</v>
      </c>
      <c r="M51" s="108">
        <f t="shared" si="9"/>
        <v>98.205611890507072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2.4" x14ac:dyDescent="0.25">
      <c r="A52" s="119" t="s">
        <v>43</v>
      </c>
      <c r="B52" s="80">
        <f>F52+J52</f>
        <v>1708.9633699999999</v>
      </c>
      <c r="C52" s="80">
        <f t="shared" ref="C52:D58" si="21">G52+K52</f>
        <v>1151.5663099999999</v>
      </c>
      <c r="D52" s="80">
        <f t="shared" si="21"/>
        <v>1151.5663099999999</v>
      </c>
      <c r="E52" s="32">
        <f t="shared" si="2"/>
        <v>100</v>
      </c>
      <c r="F52" s="80">
        <v>1708.9633699999999</v>
      </c>
      <c r="G52" s="80">
        <v>1151.5663099999999</v>
      </c>
      <c r="H52" s="80">
        <v>1151.5663099999999</v>
      </c>
      <c r="I52" s="32">
        <f t="shared" si="3"/>
        <v>100</v>
      </c>
      <c r="J52" s="84">
        <v>0</v>
      </c>
      <c r="K52" s="84">
        <v>0</v>
      </c>
      <c r="L52" s="84">
        <v>0</v>
      </c>
      <c r="M52" s="109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" x14ac:dyDescent="0.25">
      <c r="A53" s="119" t="s">
        <v>100</v>
      </c>
      <c r="B53" s="80">
        <f>F53+J53</f>
        <v>786.84594000000004</v>
      </c>
      <c r="C53" s="80">
        <f t="shared" si="21"/>
        <v>563.85577000000001</v>
      </c>
      <c r="D53" s="80">
        <f t="shared" ref="D53" si="22">H53+L53</f>
        <v>555.58677</v>
      </c>
      <c r="E53" s="32">
        <f t="shared" si="2"/>
        <v>98.533490222153802</v>
      </c>
      <c r="F53" s="81">
        <v>786.84594000000004</v>
      </c>
      <c r="G53" s="81">
        <v>563.85577000000001</v>
      </c>
      <c r="H53" s="81">
        <v>555.58677</v>
      </c>
      <c r="I53" s="32">
        <f t="shared" si="3"/>
        <v>98.533490222153802</v>
      </c>
      <c r="J53" s="82">
        <v>0</v>
      </c>
      <c r="K53" s="82">
        <v>0</v>
      </c>
      <c r="L53" s="82">
        <v>0</v>
      </c>
      <c r="M53" s="109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93.6" x14ac:dyDescent="0.25">
      <c r="A54" s="119" t="s">
        <v>101</v>
      </c>
      <c r="B54" s="84">
        <f>F54+J54</f>
        <v>85226.078970000002</v>
      </c>
      <c r="C54" s="80">
        <f t="shared" si="21"/>
        <v>57238.11118</v>
      </c>
      <c r="D54" s="84">
        <f>H54+L54</f>
        <v>56109.625840000001</v>
      </c>
      <c r="E54" s="32">
        <f t="shared" si="2"/>
        <v>98.028437143127974</v>
      </c>
      <c r="F54" s="95">
        <v>35053.145190000003</v>
      </c>
      <c r="G54" s="95">
        <v>24473.061389999999</v>
      </c>
      <c r="H54" s="95">
        <v>23949.93981</v>
      </c>
      <c r="I54" s="32">
        <f t="shared" si="3"/>
        <v>97.86245957682371</v>
      </c>
      <c r="J54" s="95">
        <v>50172.933779999999</v>
      </c>
      <c r="K54" s="95">
        <v>32765.049790000001</v>
      </c>
      <c r="L54" s="95">
        <v>32159.686030000001</v>
      </c>
      <c r="M54" s="109">
        <f t="shared" si="9"/>
        <v>98.152410071463521</v>
      </c>
      <c r="Q54" s="26"/>
      <c r="U54" s="26"/>
      <c r="Y54" s="26"/>
      <c r="AC54" s="26"/>
      <c r="AG54" s="26"/>
      <c r="AK54" s="26"/>
      <c r="AO54" s="26"/>
      <c r="AT54" s="26"/>
    </row>
    <row r="55" spans="1:158" ht="15.6" x14ac:dyDescent="0.25">
      <c r="A55" s="119" t="s">
        <v>44</v>
      </c>
      <c r="B55" s="84">
        <f t="shared" ref="B55:B58" si="23">F55+J55</f>
        <v>3.9</v>
      </c>
      <c r="C55" s="80">
        <f t="shared" si="21"/>
        <v>3.9</v>
      </c>
      <c r="D55" s="84">
        <f t="shared" ref="D55:D58" si="24">H55+L55</f>
        <v>3.36</v>
      </c>
      <c r="E55" s="32">
        <f t="shared" si="2"/>
        <v>86.153846153846146</v>
      </c>
      <c r="F55" s="82">
        <v>3.9</v>
      </c>
      <c r="G55" s="82">
        <v>3.9</v>
      </c>
      <c r="H55" s="82">
        <v>3.36</v>
      </c>
      <c r="I55" s="32">
        <f t="shared" si="3"/>
        <v>86.153846153846146</v>
      </c>
      <c r="J55" s="82">
        <v>0</v>
      </c>
      <c r="K55" s="82">
        <v>0</v>
      </c>
      <c r="L55" s="82">
        <v>0</v>
      </c>
      <c r="M55" s="109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2.4" x14ac:dyDescent="0.25">
      <c r="A56" s="119" t="s">
        <v>102</v>
      </c>
      <c r="B56" s="84">
        <f t="shared" si="23"/>
        <v>9234.2312099999999</v>
      </c>
      <c r="C56" s="80">
        <f t="shared" si="21"/>
        <v>6153.2214999999997</v>
      </c>
      <c r="D56" s="84">
        <f t="shared" si="24"/>
        <v>6153.2214999999997</v>
      </c>
      <c r="E56" s="32">
        <f t="shared" si="2"/>
        <v>100</v>
      </c>
      <c r="F56" s="82">
        <v>9234.2312099999999</v>
      </c>
      <c r="G56" s="82">
        <v>6153.2214999999997</v>
      </c>
      <c r="H56" s="82">
        <v>6153.2214999999997</v>
      </c>
      <c r="I56" s="32">
        <f t="shared" si="3"/>
        <v>100</v>
      </c>
      <c r="J56" s="82">
        <v>0</v>
      </c>
      <c r="K56" s="84">
        <v>0</v>
      </c>
      <c r="L56" s="83">
        <v>0</v>
      </c>
      <c r="M56" s="109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3.75" customHeight="1" x14ac:dyDescent="0.25">
      <c r="A57" s="96" t="s">
        <v>45</v>
      </c>
      <c r="B57" s="84">
        <f t="shared" si="23"/>
        <v>0</v>
      </c>
      <c r="C57" s="80">
        <f t="shared" si="21"/>
        <v>0</v>
      </c>
      <c r="D57" s="84">
        <f t="shared" si="24"/>
        <v>0</v>
      </c>
      <c r="E57" s="32">
        <v>0</v>
      </c>
      <c r="F57" s="82">
        <v>0</v>
      </c>
      <c r="G57" s="82">
        <v>0</v>
      </c>
      <c r="H57" s="82">
        <v>0</v>
      </c>
      <c r="I57" s="32">
        <v>0</v>
      </c>
      <c r="J57" s="82">
        <v>0</v>
      </c>
      <c r="K57" s="82">
        <v>0</v>
      </c>
      <c r="L57" s="82">
        <v>0</v>
      </c>
      <c r="M57" s="108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6" x14ac:dyDescent="0.25">
      <c r="A58" s="119" t="s">
        <v>103</v>
      </c>
      <c r="B58" s="84">
        <f t="shared" si="23"/>
        <v>1059.7905000000001</v>
      </c>
      <c r="C58" s="80">
        <f t="shared" si="21"/>
        <v>0</v>
      </c>
      <c r="D58" s="84">
        <f t="shared" si="24"/>
        <v>0</v>
      </c>
      <c r="E58" s="32">
        <v>0</v>
      </c>
      <c r="F58" s="82">
        <v>926.79049999999995</v>
      </c>
      <c r="G58" s="84">
        <v>0</v>
      </c>
      <c r="H58" s="84">
        <v>0</v>
      </c>
      <c r="I58" s="32">
        <v>0</v>
      </c>
      <c r="J58" s="84">
        <v>133</v>
      </c>
      <c r="K58" s="84">
        <v>0</v>
      </c>
      <c r="L58" s="83">
        <v>0</v>
      </c>
      <c r="M58" s="108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6" x14ac:dyDescent="0.25">
      <c r="A59" s="119" t="s">
        <v>46</v>
      </c>
      <c r="B59" s="84">
        <v>18516.210289999999</v>
      </c>
      <c r="C59" s="80">
        <v>8573.0428900000006</v>
      </c>
      <c r="D59" s="84">
        <v>8507.5218800000002</v>
      </c>
      <c r="E59" s="32">
        <f t="shared" si="2"/>
        <v>99.235732156706845</v>
      </c>
      <c r="F59" s="83">
        <v>16362.64705</v>
      </c>
      <c r="G59" s="83">
        <v>7139.3899199999996</v>
      </c>
      <c r="H59" s="83">
        <v>7085.0399200000002</v>
      </c>
      <c r="I59" s="32">
        <f t="shared" si="3"/>
        <v>99.238730471244523</v>
      </c>
      <c r="J59" s="83">
        <v>2324.2779500000001</v>
      </c>
      <c r="K59" s="84">
        <v>1594.00368</v>
      </c>
      <c r="L59" s="84">
        <v>1582.83267</v>
      </c>
      <c r="M59" s="108">
        <f t="shared" si="9"/>
        <v>99.299185432244414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6" x14ac:dyDescent="0.25">
      <c r="A60" s="75" t="s">
        <v>77</v>
      </c>
      <c r="B60" s="65">
        <f>SUM(B61:B62)</f>
        <v>2059.5500000000002</v>
      </c>
      <c r="C60" s="65">
        <f t="shared" ref="C60:L60" si="25">SUM(C61:C62)</f>
        <v>1502.0985899999998</v>
      </c>
      <c r="D60" s="65">
        <f t="shared" si="25"/>
        <v>1332.90221</v>
      </c>
      <c r="E60" s="65">
        <f t="shared" si="25"/>
        <v>187.10440221150822</v>
      </c>
      <c r="F60" s="65">
        <f t="shared" si="25"/>
        <v>2059.5500000000002</v>
      </c>
      <c r="G60" s="65">
        <f t="shared" si="25"/>
        <v>1502.0985899999998</v>
      </c>
      <c r="H60" s="65">
        <f t="shared" si="25"/>
        <v>1502.0985899999998</v>
      </c>
      <c r="I60" s="65">
        <f t="shared" si="25"/>
        <v>200</v>
      </c>
      <c r="J60" s="65">
        <f>SUM(J61:J62)</f>
        <v>1816.4</v>
      </c>
      <c r="K60" s="65">
        <f t="shared" si="25"/>
        <v>1312.0475899999999</v>
      </c>
      <c r="L60" s="65">
        <f t="shared" si="25"/>
        <v>1142.85121</v>
      </c>
      <c r="M60" s="108">
        <f t="shared" si="9"/>
        <v>87.104402211508202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2" x14ac:dyDescent="0.25">
      <c r="A61" s="68" t="s">
        <v>47</v>
      </c>
      <c r="B61" s="84">
        <f>F61</f>
        <v>1816.4</v>
      </c>
      <c r="C61" s="84">
        <f>K61</f>
        <v>1312.0475899999999</v>
      </c>
      <c r="D61" s="84">
        <f>L61</f>
        <v>1142.85121</v>
      </c>
      <c r="E61" s="32">
        <f t="shared" si="2"/>
        <v>87.104402211508202</v>
      </c>
      <c r="F61" s="84">
        <v>1816.4</v>
      </c>
      <c r="G61" s="84">
        <v>1312.0475899999999</v>
      </c>
      <c r="H61" s="84">
        <v>1312.0475899999999</v>
      </c>
      <c r="I61" s="32">
        <f t="shared" si="3"/>
        <v>100</v>
      </c>
      <c r="J61" s="84">
        <v>1816.4</v>
      </c>
      <c r="K61" s="84">
        <v>1312.0475899999999</v>
      </c>
      <c r="L61" s="84">
        <v>1142.85121</v>
      </c>
      <c r="M61" s="109">
        <f t="shared" si="9"/>
        <v>87.104402211508202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15.6" x14ac:dyDescent="0.25">
      <c r="A62" s="68" t="s">
        <v>48</v>
      </c>
      <c r="B62" s="84">
        <f>F62</f>
        <v>243.15</v>
      </c>
      <c r="C62" s="84">
        <f>G62</f>
        <v>190.05099999999999</v>
      </c>
      <c r="D62" s="84">
        <f>H62</f>
        <v>190.05099999999999</v>
      </c>
      <c r="E62" s="32">
        <f t="shared" si="2"/>
        <v>100</v>
      </c>
      <c r="F62" s="84">
        <v>243.15</v>
      </c>
      <c r="G62" s="84">
        <v>190.05099999999999</v>
      </c>
      <c r="H62" s="84">
        <v>190.05099999999999</v>
      </c>
      <c r="I62" s="32">
        <f t="shared" si="3"/>
        <v>100</v>
      </c>
      <c r="J62" s="84">
        <v>0</v>
      </c>
      <c r="K62" s="84">
        <v>0</v>
      </c>
      <c r="L62" s="84">
        <v>0</v>
      </c>
      <c r="M62" s="109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2.4" x14ac:dyDescent="0.25">
      <c r="A63" s="118" t="s">
        <v>78</v>
      </c>
      <c r="B63" s="65">
        <f>SUM(B64:B65)</f>
        <v>403.86529000000002</v>
      </c>
      <c r="C63" s="65">
        <f t="shared" ref="C63:L63" si="26">SUM(C64:C65)</f>
        <v>242.00781000000001</v>
      </c>
      <c r="D63" s="65">
        <f t="shared" si="26"/>
        <v>242.00781000000001</v>
      </c>
      <c r="E63" s="65">
        <f t="shared" si="26"/>
        <v>100</v>
      </c>
      <c r="F63" s="65">
        <f t="shared" si="26"/>
        <v>0</v>
      </c>
      <c r="G63" s="65">
        <f t="shared" si="26"/>
        <v>0</v>
      </c>
      <c r="H63" s="65">
        <f t="shared" si="26"/>
        <v>0</v>
      </c>
      <c r="I63" s="65">
        <f t="shared" si="26"/>
        <v>0</v>
      </c>
      <c r="J63" s="65">
        <f>SUM(J64:J65)</f>
        <v>403.86529000000002</v>
      </c>
      <c r="K63" s="65">
        <f t="shared" si="26"/>
        <v>242.00781000000001</v>
      </c>
      <c r="L63" s="65">
        <f t="shared" si="26"/>
        <v>242.00781000000001</v>
      </c>
      <c r="M63" s="108">
        <f t="shared" si="9"/>
        <v>100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15.6" x14ac:dyDescent="0.25">
      <c r="A64" s="119" t="s">
        <v>104</v>
      </c>
      <c r="B64" s="95">
        <f>J64</f>
        <v>390.86529000000002</v>
      </c>
      <c r="C64" s="95">
        <f>K64</f>
        <v>242.00781000000001</v>
      </c>
      <c r="D64" s="95">
        <f>L64</f>
        <v>242.00781000000001</v>
      </c>
      <c r="E64" s="32">
        <f t="shared" si="2"/>
        <v>100</v>
      </c>
      <c r="F64" s="95">
        <v>0</v>
      </c>
      <c r="G64" s="95">
        <v>0</v>
      </c>
      <c r="H64" s="95">
        <v>0</v>
      </c>
      <c r="I64" s="32">
        <v>0</v>
      </c>
      <c r="J64" s="95">
        <v>390.86529000000002</v>
      </c>
      <c r="K64" s="95">
        <v>242.00781000000001</v>
      </c>
      <c r="L64" s="95">
        <v>242.00781000000001</v>
      </c>
      <c r="M64" s="109">
        <f t="shared" si="9"/>
        <v>100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ht="46.8" x14ac:dyDescent="0.25">
      <c r="A65" s="119" t="s">
        <v>49</v>
      </c>
      <c r="B65" s="95">
        <f t="shared" ref="B65" si="27">J65</f>
        <v>13</v>
      </c>
      <c r="C65" s="95">
        <f t="shared" ref="C65" si="28">K65</f>
        <v>0</v>
      </c>
      <c r="D65" s="95">
        <f t="shared" ref="D65" si="29">L65</f>
        <v>0</v>
      </c>
      <c r="E65" s="32">
        <v>0</v>
      </c>
      <c r="F65" s="95">
        <v>0</v>
      </c>
      <c r="G65" s="95">
        <v>0</v>
      </c>
      <c r="H65" s="95">
        <v>0</v>
      </c>
      <c r="I65" s="32">
        <v>0</v>
      </c>
      <c r="J65" s="95">
        <v>13</v>
      </c>
      <c r="K65" s="95">
        <v>0</v>
      </c>
      <c r="L65" s="84">
        <v>0</v>
      </c>
      <c r="M65" s="109">
        <v>0</v>
      </c>
      <c r="N65" s="5"/>
      <c r="O65" s="5"/>
      <c r="P65" s="5"/>
      <c r="Q65" s="26"/>
      <c r="R65" s="5"/>
      <c r="S65" s="5"/>
      <c r="T65" s="5"/>
      <c r="U65" s="26"/>
      <c r="V65" s="5"/>
      <c r="W65" s="5"/>
      <c r="X65" s="5"/>
      <c r="Y65" s="26"/>
      <c r="Z65" s="5"/>
      <c r="AA65" s="5"/>
      <c r="AB65" s="5"/>
      <c r="AC65" s="26"/>
      <c r="AD65" s="5"/>
      <c r="AE65" s="5"/>
      <c r="AF65" s="5"/>
      <c r="AG65" s="26"/>
      <c r="AH65" s="5"/>
      <c r="AI65" s="5"/>
      <c r="AJ65" s="5"/>
      <c r="AK65" s="26"/>
      <c r="AL65" s="5"/>
      <c r="AM65" s="5"/>
      <c r="AN65" s="5"/>
      <c r="AO65" s="26"/>
      <c r="AP65" s="5"/>
      <c r="AQ65" s="5"/>
      <c r="AR65" s="5"/>
      <c r="AS65" s="5"/>
      <c r="AT65" s="26"/>
    </row>
    <row r="66" spans="1:158" s="66" customFormat="1" ht="15.6" x14ac:dyDescent="0.25">
      <c r="A66" s="118" t="s">
        <v>79</v>
      </c>
      <c r="B66" s="65">
        <f>SUM(B67:B71)</f>
        <v>171536.63060999999</v>
      </c>
      <c r="C66" s="65">
        <f t="shared" ref="C66:L66" si="30">SUM(C67:C71)</f>
        <v>145575.23064999998</v>
      </c>
      <c r="D66" s="65">
        <f t="shared" si="30"/>
        <v>119840.40831999999</v>
      </c>
      <c r="E66" s="65">
        <f t="shared" si="30"/>
        <v>209.76283058379539</v>
      </c>
      <c r="F66" s="65">
        <f t="shared" si="30"/>
        <v>152494.15422999999</v>
      </c>
      <c r="G66" s="65">
        <f t="shared" si="30"/>
        <v>128420.558</v>
      </c>
      <c r="H66" s="65">
        <f t="shared" si="30"/>
        <v>114828.48351999999</v>
      </c>
      <c r="I66" s="65">
        <f t="shared" si="30"/>
        <v>228.77854989831135</v>
      </c>
      <c r="J66" s="65">
        <f t="shared" si="30"/>
        <v>59788.239580000001</v>
      </c>
      <c r="K66" s="65">
        <f t="shared" si="30"/>
        <v>54203.402499999997</v>
      </c>
      <c r="L66" s="65">
        <f t="shared" si="30"/>
        <v>35388.821639999995</v>
      </c>
      <c r="M66" s="108">
        <f t="shared" si="9"/>
        <v>65.288930229057101</v>
      </c>
      <c r="N66" s="16"/>
      <c r="O66" s="16"/>
      <c r="P66" s="16"/>
      <c r="Q66" s="15"/>
      <c r="R66" s="16"/>
      <c r="S66" s="16"/>
      <c r="T66" s="16"/>
      <c r="U66" s="15"/>
      <c r="V66" s="16"/>
      <c r="W66" s="16"/>
      <c r="X66" s="16"/>
      <c r="Y66" s="15"/>
      <c r="Z66" s="16"/>
      <c r="AA66" s="16"/>
      <c r="AB66" s="16"/>
      <c r="AC66" s="15"/>
      <c r="AD66" s="16"/>
      <c r="AE66" s="16"/>
      <c r="AF66" s="16"/>
      <c r="AG66" s="15"/>
      <c r="AH66" s="16"/>
      <c r="AI66" s="16"/>
      <c r="AJ66" s="16"/>
      <c r="AK66" s="15"/>
      <c r="AL66" s="16"/>
      <c r="AM66" s="16"/>
      <c r="AN66" s="16"/>
      <c r="AO66" s="15"/>
      <c r="AP66" s="16"/>
      <c r="AQ66" s="16"/>
      <c r="AR66" s="16"/>
      <c r="AS66" s="16"/>
      <c r="AT66" s="15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</row>
    <row r="67" spans="1:158" s="66" customFormat="1" ht="15.6" x14ac:dyDescent="0.25">
      <c r="A67" s="68" t="s">
        <v>50</v>
      </c>
      <c r="B67" s="84">
        <v>96862.771940000006</v>
      </c>
      <c r="C67" s="84">
        <v>81000.030119999996</v>
      </c>
      <c r="D67" s="84">
        <v>78847.864149999994</v>
      </c>
      <c r="E67" s="32">
        <f>D67/C67*100</f>
        <v>97.343005963316799</v>
      </c>
      <c r="F67" s="84">
        <v>96463.06594</v>
      </c>
      <c r="G67" s="84">
        <v>80600.324120000005</v>
      </c>
      <c r="H67" s="84">
        <v>78837.816149999999</v>
      </c>
      <c r="I67" s="32">
        <f>H67/G67*100</f>
        <v>97.813274339472954</v>
      </c>
      <c r="J67" s="84">
        <v>474.70600000000002</v>
      </c>
      <c r="K67" s="84">
        <v>474.70600000000002</v>
      </c>
      <c r="L67" s="84">
        <v>85.048000000000002</v>
      </c>
      <c r="M67" s="109">
        <v>0</v>
      </c>
      <c r="N67" s="16"/>
      <c r="O67" s="16"/>
      <c r="P67" s="16"/>
      <c r="Q67" s="15"/>
      <c r="R67" s="16"/>
      <c r="S67" s="16"/>
      <c r="T67" s="16"/>
      <c r="U67" s="15"/>
      <c r="V67" s="16"/>
      <c r="W67" s="16"/>
      <c r="X67" s="16"/>
      <c r="Y67" s="15"/>
      <c r="Z67" s="16"/>
      <c r="AA67" s="16"/>
      <c r="AB67" s="16"/>
      <c r="AC67" s="15"/>
      <c r="AD67" s="16"/>
      <c r="AE67" s="16"/>
      <c r="AF67" s="16"/>
      <c r="AG67" s="15"/>
      <c r="AH67" s="16"/>
      <c r="AI67" s="16"/>
      <c r="AJ67" s="16"/>
      <c r="AK67" s="15"/>
      <c r="AL67" s="16"/>
      <c r="AM67" s="16"/>
      <c r="AN67" s="16"/>
      <c r="AO67" s="15"/>
      <c r="AP67" s="16"/>
      <c r="AQ67" s="16"/>
      <c r="AR67" s="16"/>
      <c r="AS67" s="16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</row>
    <row r="68" spans="1:158" s="66" customFormat="1" ht="15.6" x14ac:dyDescent="0.25">
      <c r="A68" s="68" t="s">
        <v>95</v>
      </c>
      <c r="B68" s="84">
        <f>F68+J68</f>
        <v>38.4</v>
      </c>
      <c r="C68" s="84">
        <f t="shared" ref="C68:D68" si="31">G68+K68</f>
        <v>0</v>
      </c>
      <c r="D68" s="84">
        <f t="shared" si="31"/>
        <v>0</v>
      </c>
      <c r="E68" s="32">
        <v>0</v>
      </c>
      <c r="F68" s="84">
        <v>38.4</v>
      </c>
      <c r="G68" s="84">
        <v>0</v>
      </c>
      <c r="H68" s="84">
        <v>0</v>
      </c>
      <c r="I68" s="32">
        <v>0</v>
      </c>
      <c r="J68" s="84">
        <v>0</v>
      </c>
      <c r="K68" s="84">
        <v>0</v>
      </c>
      <c r="L68" s="84">
        <v>0</v>
      </c>
      <c r="M68" s="109">
        <v>0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ht="15.6" x14ac:dyDescent="0.25">
      <c r="A69" s="68" t="s">
        <v>72</v>
      </c>
      <c r="B69" s="84">
        <v>53269.330580000002</v>
      </c>
      <c r="C69" s="84">
        <v>47747.243499999997</v>
      </c>
      <c r="D69" s="84">
        <v>30592.773639999999</v>
      </c>
      <c r="E69" s="32">
        <f t="shared" si="2"/>
        <v>64.07233464692051</v>
      </c>
      <c r="F69" s="84">
        <v>34670.8102</v>
      </c>
      <c r="G69" s="84">
        <v>31072.42685</v>
      </c>
      <c r="H69" s="84">
        <v>25590.896840000001</v>
      </c>
      <c r="I69" s="32">
        <f>H69/G69*100</f>
        <v>82.358861004125274</v>
      </c>
      <c r="J69" s="84">
        <v>51707.830580000002</v>
      </c>
      <c r="K69" s="84">
        <v>47747.243499999997</v>
      </c>
      <c r="L69" s="84">
        <v>30592.773639999999</v>
      </c>
      <c r="M69" s="109">
        <f t="shared" si="9"/>
        <v>64.07233464692051</v>
      </c>
      <c r="N69" s="5"/>
      <c r="O69" s="5"/>
      <c r="P69" s="5"/>
      <c r="Q69" s="26"/>
      <c r="R69" s="5"/>
      <c r="S69" s="5"/>
      <c r="T69" s="5"/>
      <c r="U69" s="26"/>
      <c r="V69" s="5"/>
      <c r="W69" s="5"/>
      <c r="X69" s="5"/>
      <c r="Y69" s="26"/>
      <c r="Z69" s="5"/>
      <c r="AA69" s="5"/>
      <c r="AB69" s="5"/>
      <c r="AC69" s="26"/>
      <c r="AD69" s="5"/>
      <c r="AE69" s="5"/>
      <c r="AF69" s="5"/>
      <c r="AG69" s="26"/>
      <c r="AH69" s="5"/>
      <c r="AI69" s="5"/>
      <c r="AJ69" s="5"/>
      <c r="AK69" s="26"/>
      <c r="AL69" s="5"/>
      <c r="AM69" s="5"/>
      <c r="AN69" s="5"/>
      <c r="AO69" s="26"/>
      <c r="AP69" s="5"/>
      <c r="AQ69" s="5"/>
      <c r="AR69" s="5"/>
      <c r="AS69" s="5"/>
      <c r="AT69" s="26"/>
    </row>
    <row r="70" spans="1:158" ht="15.6" x14ac:dyDescent="0.25">
      <c r="A70" s="68" t="s">
        <v>90</v>
      </c>
      <c r="B70" s="84">
        <f>J70</f>
        <v>4410</v>
      </c>
      <c r="C70" s="84">
        <f t="shared" ref="C70:D70" si="32">K70</f>
        <v>4410</v>
      </c>
      <c r="D70" s="84">
        <f t="shared" si="32"/>
        <v>4396</v>
      </c>
      <c r="E70" s="32">
        <v>0</v>
      </c>
      <c r="F70" s="84">
        <v>4410</v>
      </c>
      <c r="G70" s="84">
        <v>4396</v>
      </c>
      <c r="H70" s="84">
        <v>4396</v>
      </c>
      <c r="I70" s="32">
        <v>0</v>
      </c>
      <c r="J70" s="84">
        <v>4410</v>
      </c>
      <c r="K70" s="84">
        <v>4410</v>
      </c>
      <c r="L70" s="84">
        <v>4396</v>
      </c>
      <c r="M70" s="109">
        <v>0</v>
      </c>
      <c r="N70" s="5"/>
      <c r="O70" s="5"/>
      <c r="P70" s="5"/>
      <c r="Q70" s="26"/>
      <c r="R70" s="5"/>
      <c r="S70" s="5"/>
      <c r="T70" s="5"/>
      <c r="U70" s="26"/>
      <c r="V70" s="5"/>
      <c r="W70" s="5"/>
      <c r="X70" s="5"/>
      <c r="Y70" s="26"/>
      <c r="Z70" s="5"/>
      <c r="AA70" s="5"/>
      <c r="AB70" s="5"/>
      <c r="AC70" s="26"/>
      <c r="AD70" s="5"/>
      <c r="AE70" s="5"/>
      <c r="AF70" s="5"/>
      <c r="AG70" s="26"/>
      <c r="AH70" s="5"/>
      <c r="AI70" s="5"/>
      <c r="AJ70" s="5"/>
      <c r="AK70" s="26"/>
      <c r="AL70" s="5"/>
      <c r="AM70" s="5"/>
      <c r="AN70" s="5"/>
      <c r="AO70" s="26"/>
      <c r="AP70" s="5"/>
      <c r="AQ70" s="5"/>
      <c r="AR70" s="5"/>
      <c r="AS70" s="5"/>
      <c r="AT70" s="26"/>
    </row>
    <row r="71" spans="1:158" ht="31.2" x14ac:dyDescent="0.25">
      <c r="A71" s="68" t="s">
        <v>51</v>
      </c>
      <c r="B71" s="84">
        <v>16956.128089999998</v>
      </c>
      <c r="C71" s="84">
        <v>12417.95703</v>
      </c>
      <c r="D71" s="84">
        <v>6003.7705299999998</v>
      </c>
      <c r="E71" s="32">
        <f t="shared" si="2"/>
        <v>48.347489973558069</v>
      </c>
      <c r="F71" s="84">
        <v>16911.878089999998</v>
      </c>
      <c r="G71" s="84">
        <v>12351.80703</v>
      </c>
      <c r="H71" s="84">
        <v>6003.7705299999998</v>
      </c>
      <c r="I71" s="32">
        <f>H71/G71*100</f>
        <v>48.606414554713133</v>
      </c>
      <c r="J71" s="84">
        <v>3195.703</v>
      </c>
      <c r="K71" s="84">
        <v>1571.453</v>
      </c>
      <c r="L71" s="84">
        <v>315</v>
      </c>
      <c r="M71" s="109">
        <v>0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s="71" customFormat="1" ht="31.2" x14ac:dyDescent="0.25">
      <c r="A72" s="75" t="s">
        <v>80</v>
      </c>
      <c r="B72" s="65">
        <f>SUM(B73:B76)</f>
        <v>64117.616309999998</v>
      </c>
      <c r="C72" s="65">
        <f t="shared" ref="C72:L72" si="33">SUM(C73:C76)</f>
        <v>37355.339380000005</v>
      </c>
      <c r="D72" s="65">
        <f t="shared" si="33"/>
        <v>33179.294000000002</v>
      </c>
      <c r="E72" s="65">
        <f t="shared" si="33"/>
        <v>277.15337405750154</v>
      </c>
      <c r="F72" s="65">
        <f>SUM(F73:F76)</f>
        <v>41951.341359999999</v>
      </c>
      <c r="G72" s="65">
        <f t="shared" si="33"/>
        <v>18706.565260000003</v>
      </c>
      <c r="H72" s="65">
        <f t="shared" si="33"/>
        <v>16194.494259999999</v>
      </c>
      <c r="I72" s="65">
        <f t="shared" si="33"/>
        <v>85.633534333360956</v>
      </c>
      <c r="J72" s="65">
        <f t="shared" si="33"/>
        <v>40575.037920000002</v>
      </c>
      <c r="K72" s="65">
        <f t="shared" si="33"/>
        <v>32243.19238</v>
      </c>
      <c r="L72" s="65">
        <f t="shared" si="33"/>
        <v>30579.218000000001</v>
      </c>
      <c r="M72" s="108">
        <f t="shared" si="9"/>
        <v>94.839300152449738</v>
      </c>
      <c r="N72" s="69"/>
      <c r="O72" s="69"/>
      <c r="P72" s="69"/>
      <c r="Q72" s="70"/>
      <c r="R72" s="69"/>
      <c r="S72" s="69"/>
      <c r="T72" s="69"/>
      <c r="U72" s="70"/>
      <c r="V72" s="69"/>
      <c r="W72" s="69"/>
      <c r="X72" s="69"/>
      <c r="Y72" s="70"/>
      <c r="Z72" s="69"/>
      <c r="AA72" s="69"/>
      <c r="AB72" s="69"/>
      <c r="AC72" s="70"/>
      <c r="AD72" s="69"/>
      <c r="AE72" s="69"/>
      <c r="AF72" s="69"/>
      <c r="AG72" s="70"/>
      <c r="AH72" s="69"/>
      <c r="AI72" s="69"/>
      <c r="AJ72" s="69"/>
      <c r="AK72" s="70"/>
      <c r="AL72" s="69"/>
      <c r="AM72" s="69"/>
      <c r="AN72" s="69"/>
      <c r="AO72" s="70"/>
      <c r="AP72" s="69"/>
      <c r="AQ72" s="69"/>
      <c r="AR72" s="69"/>
      <c r="AS72" s="69"/>
      <c r="AT72" s="70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69"/>
      <c r="ER72" s="69"/>
      <c r="ES72" s="69"/>
      <c r="ET72" s="69"/>
      <c r="EU72" s="69"/>
      <c r="EV72" s="69"/>
      <c r="EW72" s="69"/>
      <c r="EX72" s="69"/>
      <c r="EY72" s="69"/>
      <c r="EZ72" s="69"/>
      <c r="FA72" s="69"/>
      <c r="FB72" s="69"/>
    </row>
    <row r="73" spans="1:158" ht="15.6" x14ac:dyDescent="0.25">
      <c r="A73" s="68" t="s">
        <v>52</v>
      </c>
      <c r="B73" s="84">
        <f>F73+J73</f>
        <v>15362.497530000001</v>
      </c>
      <c r="C73" s="84">
        <f t="shared" ref="C73:D73" si="34">G73+K73</f>
        <v>480.68024000000003</v>
      </c>
      <c r="D73" s="84">
        <f t="shared" si="34"/>
        <v>480.68024000000003</v>
      </c>
      <c r="E73" s="32">
        <f t="shared" si="2"/>
        <v>100</v>
      </c>
      <c r="F73" s="84">
        <v>14290.54286</v>
      </c>
      <c r="G73" s="84">
        <v>0</v>
      </c>
      <c r="H73" s="84">
        <v>0</v>
      </c>
      <c r="I73" s="32">
        <v>0</v>
      </c>
      <c r="J73" s="84">
        <v>1071.9546700000001</v>
      </c>
      <c r="K73" s="84">
        <v>480.68024000000003</v>
      </c>
      <c r="L73" s="84">
        <v>480.68024000000003</v>
      </c>
      <c r="M73" s="109">
        <f t="shared" si="9"/>
        <v>100</v>
      </c>
      <c r="N73" s="5"/>
      <c r="O73" s="5"/>
      <c r="P73" s="5"/>
      <c r="Q73" s="26"/>
      <c r="R73" s="5"/>
      <c r="S73" s="5"/>
      <c r="T73" s="5"/>
      <c r="U73" s="26"/>
      <c r="V73" s="5"/>
      <c r="W73" s="5"/>
      <c r="X73" s="5"/>
      <c r="Y73" s="26"/>
      <c r="Z73" s="5"/>
      <c r="AA73" s="5"/>
      <c r="AB73" s="5"/>
      <c r="AC73" s="26"/>
      <c r="AD73" s="5"/>
      <c r="AE73" s="5"/>
      <c r="AF73" s="5"/>
      <c r="AG73" s="26"/>
      <c r="AH73" s="5"/>
      <c r="AI73" s="5"/>
      <c r="AJ73" s="5"/>
      <c r="AK73" s="26"/>
      <c r="AL73" s="5"/>
      <c r="AM73" s="5"/>
      <c r="AN73" s="5"/>
      <c r="AO73" s="26"/>
      <c r="AP73" s="5"/>
      <c r="AQ73" s="5"/>
      <c r="AR73" s="5"/>
      <c r="AS73" s="5"/>
      <c r="AT73" s="26"/>
    </row>
    <row r="74" spans="1:158" ht="15.6" x14ac:dyDescent="0.25">
      <c r="A74" s="68" t="s">
        <v>53</v>
      </c>
      <c r="B74" s="84">
        <v>23613.20336</v>
      </c>
      <c r="C74" s="84">
        <v>17925.606899999999</v>
      </c>
      <c r="D74" s="84">
        <v>15242.775180000001</v>
      </c>
      <c r="E74" s="32">
        <f t="shared" si="2"/>
        <v>85.033523634839952</v>
      </c>
      <c r="F74" s="84">
        <v>23414.43519</v>
      </c>
      <c r="G74" s="84">
        <v>17485.657630000002</v>
      </c>
      <c r="H74" s="84">
        <v>14973.58663</v>
      </c>
      <c r="I74" s="32">
        <f t="shared" si="3"/>
        <v>85.633534333360956</v>
      </c>
      <c r="J74" s="84">
        <v>14361.16783</v>
      </c>
      <c r="K74" s="84">
        <v>12813.4599</v>
      </c>
      <c r="L74" s="84">
        <v>12642.69918</v>
      </c>
      <c r="M74" s="109">
        <f t="shared" si="9"/>
        <v>98.667333246971026</v>
      </c>
      <c r="N74" s="5"/>
      <c r="O74" s="5"/>
      <c r="P74" s="5"/>
      <c r="Q74" s="26"/>
      <c r="R74" s="5"/>
      <c r="S74" s="5"/>
      <c r="T74" s="5"/>
      <c r="U74" s="26"/>
      <c r="V74" s="5"/>
      <c r="W74" s="5"/>
      <c r="X74" s="5"/>
      <c r="Y74" s="26"/>
      <c r="Z74" s="5"/>
      <c r="AA74" s="5"/>
      <c r="AB74" s="5"/>
      <c r="AC74" s="26"/>
      <c r="AD74" s="5"/>
      <c r="AE74" s="5"/>
      <c r="AF74" s="5"/>
      <c r="AG74" s="26"/>
      <c r="AH74" s="5"/>
      <c r="AI74" s="5"/>
      <c r="AJ74" s="5"/>
      <c r="AK74" s="26"/>
      <c r="AL74" s="5"/>
      <c r="AM74" s="5"/>
      <c r="AN74" s="5"/>
      <c r="AO74" s="26"/>
      <c r="AP74" s="5"/>
      <c r="AQ74" s="5"/>
      <c r="AR74" s="5"/>
      <c r="AS74" s="5"/>
      <c r="AT74" s="26"/>
    </row>
    <row r="75" spans="1:158" ht="15.6" x14ac:dyDescent="0.25">
      <c r="A75" s="68" t="s">
        <v>54</v>
      </c>
      <c r="B75" s="84">
        <v>25141.915420000001</v>
      </c>
      <c r="C75" s="84">
        <v>18949.052240000001</v>
      </c>
      <c r="D75" s="84">
        <v>17455.83858</v>
      </c>
      <c r="E75" s="32">
        <f>D75/C75*100</f>
        <v>92.119850422661557</v>
      </c>
      <c r="F75" s="84">
        <v>4246.3633099999997</v>
      </c>
      <c r="G75" s="84">
        <v>1220.9076299999999</v>
      </c>
      <c r="H75" s="84">
        <v>1220.9076299999999</v>
      </c>
      <c r="I75" s="32">
        <v>0</v>
      </c>
      <c r="J75" s="84">
        <v>25141.915420000001</v>
      </c>
      <c r="K75" s="84">
        <v>18949.052240000001</v>
      </c>
      <c r="L75" s="84">
        <v>17455.83858</v>
      </c>
      <c r="M75" s="109">
        <f t="shared" si="9"/>
        <v>92.119850422661557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31.2" x14ac:dyDescent="0.25">
      <c r="A76" s="68" t="s">
        <v>88</v>
      </c>
      <c r="B76" s="84">
        <f t="shared" ref="B76" si="35">F76+J76</f>
        <v>0</v>
      </c>
      <c r="C76" s="84">
        <f t="shared" ref="C76" si="36">G76+K76</f>
        <v>0</v>
      </c>
      <c r="D76" s="84">
        <f t="shared" ref="D76" si="37">H76+L76</f>
        <v>0</v>
      </c>
      <c r="E76" s="32">
        <v>0</v>
      </c>
      <c r="F76" s="84">
        <v>0</v>
      </c>
      <c r="G76" s="84">
        <v>0</v>
      </c>
      <c r="H76" s="84">
        <v>0</v>
      </c>
      <c r="I76" s="32">
        <v>0</v>
      </c>
      <c r="J76" s="84">
        <v>0</v>
      </c>
      <c r="K76" s="84">
        <v>0</v>
      </c>
      <c r="L76" s="84">
        <v>0</v>
      </c>
      <c r="M76" s="109">
        <v>0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s="66" customFormat="1" ht="15.6" x14ac:dyDescent="0.25">
      <c r="A77" s="75" t="s">
        <v>105</v>
      </c>
      <c r="B77" s="65">
        <f>SUM(B78)</f>
        <v>14283.906590000001</v>
      </c>
      <c r="C77" s="65">
        <f t="shared" ref="C77:M78" si="38">SUM(C78)</f>
        <v>14063.462649999999</v>
      </c>
      <c r="D77" s="65">
        <f t="shared" si="38"/>
        <v>0</v>
      </c>
      <c r="E77" s="32">
        <f t="shared" ref="E77:E79" si="39">D77/C77*100</f>
        <v>0</v>
      </c>
      <c r="F77" s="65">
        <f t="shared" si="38"/>
        <v>14283.906590000001</v>
      </c>
      <c r="G77" s="65">
        <f t="shared" si="38"/>
        <v>14283.906590000001</v>
      </c>
      <c r="H77" s="65">
        <f t="shared" si="38"/>
        <v>0</v>
      </c>
      <c r="I77" s="65">
        <f t="shared" si="38"/>
        <v>382.73007127798599</v>
      </c>
      <c r="J77" s="65">
        <f t="shared" si="38"/>
        <v>14283.906590000001</v>
      </c>
      <c r="K77" s="65">
        <f t="shared" si="38"/>
        <v>14063.462649999999</v>
      </c>
      <c r="L77" s="65">
        <f t="shared" si="38"/>
        <v>0</v>
      </c>
      <c r="M77" s="65">
        <f t="shared" si="38"/>
        <v>0</v>
      </c>
      <c r="N77" s="16"/>
      <c r="O77" s="16"/>
      <c r="P77" s="16"/>
      <c r="Q77" s="15"/>
      <c r="R77" s="16"/>
      <c r="S77" s="16"/>
      <c r="T77" s="16"/>
      <c r="U77" s="15"/>
      <c r="V77" s="16"/>
      <c r="W77" s="16"/>
      <c r="X77" s="16"/>
      <c r="Y77" s="15"/>
      <c r="Z77" s="16"/>
      <c r="AA77" s="16"/>
      <c r="AB77" s="16"/>
      <c r="AC77" s="15"/>
      <c r="AD77" s="16"/>
      <c r="AE77" s="16"/>
      <c r="AF77" s="16"/>
      <c r="AG77" s="15"/>
      <c r="AH77" s="16"/>
      <c r="AI77" s="16"/>
      <c r="AJ77" s="16"/>
      <c r="AK77" s="15"/>
      <c r="AL77" s="16"/>
      <c r="AM77" s="16"/>
      <c r="AN77" s="16"/>
      <c r="AO77" s="15"/>
      <c r="AP77" s="16"/>
      <c r="AQ77" s="16"/>
      <c r="AR77" s="16"/>
      <c r="AS77" s="16"/>
      <c r="AT77" s="15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</row>
    <row r="78" spans="1:158" ht="31.2" x14ac:dyDescent="0.25">
      <c r="A78" s="68" t="s">
        <v>106</v>
      </c>
      <c r="B78" s="84">
        <f>J78</f>
        <v>14283.906590000001</v>
      </c>
      <c r="C78" s="84">
        <f t="shared" ref="C78:D78" si="40">K78</f>
        <v>14063.462649999999</v>
      </c>
      <c r="D78" s="84">
        <f t="shared" si="40"/>
        <v>0</v>
      </c>
      <c r="E78" s="32">
        <f t="shared" si="39"/>
        <v>0</v>
      </c>
      <c r="F78" s="84">
        <v>14283.906590000001</v>
      </c>
      <c r="G78" s="84">
        <v>14283.906590000001</v>
      </c>
      <c r="H78" s="84">
        <v>0</v>
      </c>
      <c r="I78" s="84">
        <f t="shared" si="38"/>
        <v>382.73007127798599</v>
      </c>
      <c r="J78" s="84">
        <v>14283.906590000001</v>
      </c>
      <c r="K78" s="84">
        <v>14063.462649999999</v>
      </c>
      <c r="L78" s="84">
        <v>0</v>
      </c>
      <c r="M78" s="109">
        <v>0</v>
      </c>
      <c r="N78" s="5"/>
      <c r="O78" s="5"/>
      <c r="P78" s="5"/>
      <c r="Q78" s="26"/>
      <c r="R78" s="5"/>
      <c r="S78" s="5"/>
      <c r="T78" s="5"/>
      <c r="U78" s="26"/>
      <c r="V78" s="5"/>
      <c r="W78" s="5"/>
      <c r="X78" s="5"/>
      <c r="Y78" s="26"/>
      <c r="Z78" s="5"/>
      <c r="AA78" s="5"/>
      <c r="AB78" s="5"/>
      <c r="AC78" s="26"/>
      <c r="AD78" s="5"/>
      <c r="AE78" s="5"/>
      <c r="AF78" s="5"/>
      <c r="AG78" s="26"/>
      <c r="AH78" s="5"/>
      <c r="AI78" s="5"/>
      <c r="AJ78" s="5"/>
      <c r="AK78" s="26"/>
      <c r="AL78" s="5"/>
      <c r="AM78" s="5"/>
      <c r="AN78" s="5"/>
      <c r="AO78" s="26"/>
      <c r="AP78" s="5"/>
      <c r="AQ78" s="5"/>
      <c r="AR78" s="5"/>
      <c r="AS78" s="5"/>
      <c r="AT78" s="26"/>
    </row>
    <row r="79" spans="1:158" s="66" customFormat="1" ht="15.6" x14ac:dyDescent="0.25">
      <c r="A79" s="93" t="s">
        <v>81</v>
      </c>
      <c r="B79" s="65">
        <f>SUM(B80:B84)</f>
        <v>595843.20009000006</v>
      </c>
      <c r="C79" s="65">
        <f t="shared" ref="C79:L79" si="41">SUM(C80:C84)</f>
        <v>415183.91386000003</v>
      </c>
      <c r="D79" s="65">
        <f t="shared" si="41"/>
        <v>403936.57668999996</v>
      </c>
      <c r="E79" s="32">
        <f t="shared" si="39"/>
        <v>97.290998809314971</v>
      </c>
      <c r="F79" s="65">
        <f t="shared" si="41"/>
        <v>595799.55246000004</v>
      </c>
      <c r="G79" s="65">
        <f t="shared" si="41"/>
        <v>415177.86385999998</v>
      </c>
      <c r="H79" s="65">
        <f t="shared" si="41"/>
        <v>403930.52668999991</v>
      </c>
      <c r="I79" s="65">
        <f t="shared" si="41"/>
        <v>382.73007127798599</v>
      </c>
      <c r="J79" s="65">
        <f t="shared" si="41"/>
        <v>43.647629999999999</v>
      </c>
      <c r="K79" s="65">
        <f t="shared" si="41"/>
        <v>6.05</v>
      </c>
      <c r="L79" s="65">
        <f t="shared" si="41"/>
        <v>6.05</v>
      </c>
      <c r="M79" s="108">
        <v>0</v>
      </c>
      <c r="N79" s="16"/>
      <c r="O79" s="16"/>
      <c r="P79" s="16"/>
      <c r="Q79" s="15"/>
      <c r="R79" s="16"/>
      <c r="S79" s="16"/>
      <c r="T79" s="16"/>
      <c r="U79" s="15"/>
      <c r="V79" s="16"/>
      <c r="W79" s="16"/>
      <c r="X79" s="16"/>
      <c r="Y79" s="15"/>
      <c r="Z79" s="16"/>
      <c r="AA79" s="16"/>
      <c r="AB79" s="16"/>
      <c r="AC79" s="15"/>
      <c r="AD79" s="16"/>
      <c r="AE79" s="16"/>
      <c r="AF79" s="16"/>
      <c r="AG79" s="15"/>
      <c r="AH79" s="16"/>
      <c r="AI79" s="16"/>
      <c r="AJ79" s="16"/>
      <c r="AK79" s="15"/>
      <c r="AL79" s="16"/>
      <c r="AM79" s="16"/>
      <c r="AN79" s="16"/>
      <c r="AO79" s="15"/>
      <c r="AP79" s="16"/>
      <c r="AQ79" s="16"/>
      <c r="AR79" s="16"/>
      <c r="AS79" s="16"/>
      <c r="AT79" s="15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  <c r="ES79" s="16"/>
      <c r="ET79" s="16"/>
      <c r="EU79" s="16"/>
      <c r="EV79" s="16"/>
      <c r="EW79" s="16"/>
      <c r="EX79" s="16"/>
      <c r="EY79" s="16"/>
      <c r="EZ79" s="16"/>
      <c r="FA79" s="16"/>
      <c r="FB79" s="16"/>
    </row>
    <row r="80" spans="1:158" ht="15.6" x14ac:dyDescent="0.25">
      <c r="A80" s="68" t="s">
        <v>55</v>
      </c>
      <c r="B80" s="84">
        <f>F80+J80</f>
        <v>127424.14027</v>
      </c>
      <c r="C80" s="84">
        <f>G80+K80</f>
        <v>87172.996410000007</v>
      </c>
      <c r="D80" s="84">
        <f>H80+L80</f>
        <v>81808.090230000002</v>
      </c>
      <c r="E80" s="32">
        <f t="shared" si="2"/>
        <v>93.84567882149274</v>
      </c>
      <c r="F80" s="84">
        <v>127424.14027</v>
      </c>
      <c r="G80" s="84">
        <v>87172.996410000007</v>
      </c>
      <c r="H80" s="84">
        <v>81808.090230000002</v>
      </c>
      <c r="I80" s="32">
        <f t="shared" si="3"/>
        <v>93.84567882149274</v>
      </c>
      <c r="J80" s="84">
        <v>0</v>
      </c>
      <c r="K80" s="84">
        <v>0</v>
      </c>
      <c r="L80" s="84">
        <v>0</v>
      </c>
      <c r="M80" s="109">
        <v>0</v>
      </c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ht="15.6" x14ac:dyDescent="0.25">
      <c r="A81" s="68" t="s">
        <v>56</v>
      </c>
      <c r="B81" s="84">
        <f t="shared" ref="B81:B84" si="42">F81+J81</f>
        <v>419896.47009000002</v>
      </c>
      <c r="C81" s="84">
        <f t="shared" ref="C81:C84" si="43">G81+K81</f>
        <v>292898.79375999997</v>
      </c>
      <c r="D81" s="84">
        <f t="shared" ref="D81:D84" si="44">H81+L81</f>
        <v>288960.56036</v>
      </c>
      <c r="E81" s="32">
        <f t="shared" si="2"/>
        <v>98.655428604043024</v>
      </c>
      <c r="F81" s="84">
        <v>419896.47009000002</v>
      </c>
      <c r="G81" s="84">
        <v>292898.79375999997</v>
      </c>
      <c r="H81" s="84">
        <v>288960.56036</v>
      </c>
      <c r="I81" s="32">
        <f t="shared" si="3"/>
        <v>98.655428604043024</v>
      </c>
      <c r="J81" s="84">
        <v>0</v>
      </c>
      <c r="K81" s="84">
        <v>0</v>
      </c>
      <c r="L81" s="84">
        <v>0</v>
      </c>
      <c r="M81" s="109">
        <v>0</v>
      </c>
      <c r="N81" s="5"/>
      <c r="O81" s="5"/>
      <c r="P81" s="5"/>
      <c r="Q81" s="26"/>
      <c r="R81" s="5"/>
      <c r="S81" s="5"/>
      <c r="T81" s="5"/>
      <c r="U81" s="26"/>
      <c r="V81" s="5"/>
      <c r="W81" s="5"/>
      <c r="X81" s="5"/>
      <c r="Y81" s="26"/>
      <c r="Z81" s="5"/>
      <c r="AA81" s="5"/>
      <c r="AB81" s="5"/>
      <c r="AC81" s="26"/>
      <c r="AD81" s="5"/>
      <c r="AE81" s="5"/>
      <c r="AF81" s="5"/>
      <c r="AG81" s="26"/>
      <c r="AH81" s="5"/>
      <c r="AI81" s="5"/>
      <c r="AJ81" s="5"/>
      <c r="AK81" s="26"/>
      <c r="AL81" s="5"/>
      <c r="AM81" s="5"/>
      <c r="AN81" s="5"/>
      <c r="AO81" s="26"/>
      <c r="AP81" s="5"/>
      <c r="AQ81" s="5"/>
      <c r="AR81" s="5"/>
      <c r="AS81" s="5"/>
      <c r="AT81" s="26"/>
    </row>
    <row r="82" spans="1:158" ht="15.6" x14ac:dyDescent="0.25">
      <c r="A82" s="68" t="s">
        <v>87</v>
      </c>
      <c r="B82" s="84">
        <f t="shared" si="42"/>
        <v>28662.87284</v>
      </c>
      <c r="C82" s="84">
        <f t="shared" si="43"/>
        <v>20604.618310000002</v>
      </c>
      <c r="D82" s="84">
        <f>H82+L82</f>
        <v>18800.720720000001</v>
      </c>
      <c r="E82" s="32">
        <f t="shared" si="2"/>
        <v>91.245178324295779</v>
      </c>
      <c r="F82" s="95">
        <v>28662.87284</v>
      </c>
      <c r="G82" s="84">
        <v>20604.618310000002</v>
      </c>
      <c r="H82" s="84">
        <v>18800.720720000001</v>
      </c>
      <c r="I82" s="32">
        <f t="shared" si="3"/>
        <v>91.245178324295779</v>
      </c>
      <c r="J82" s="84">
        <v>0</v>
      </c>
      <c r="K82" s="84">
        <v>0</v>
      </c>
      <c r="L82" s="84">
        <v>0</v>
      </c>
      <c r="M82" s="109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31.2" x14ac:dyDescent="0.25">
      <c r="A83" s="68" t="s">
        <v>57</v>
      </c>
      <c r="B83" s="84">
        <f t="shared" si="42"/>
        <v>738.96229000000005</v>
      </c>
      <c r="C83" s="84">
        <f t="shared" si="43"/>
        <v>701.36465999999996</v>
      </c>
      <c r="D83" s="84">
        <f t="shared" si="44"/>
        <v>701.36465999999996</v>
      </c>
      <c r="E83" s="32">
        <v>0</v>
      </c>
      <c r="F83" s="84">
        <v>695.31466</v>
      </c>
      <c r="G83" s="84">
        <v>695.31466</v>
      </c>
      <c r="H83" s="84">
        <v>695.31466</v>
      </c>
      <c r="I83" s="32">
        <v>0</v>
      </c>
      <c r="J83" s="84">
        <v>43.647629999999999</v>
      </c>
      <c r="K83" s="84">
        <v>6.05</v>
      </c>
      <c r="L83" s="84">
        <v>6.05</v>
      </c>
      <c r="M83" s="109">
        <v>0</v>
      </c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ht="15.6" x14ac:dyDescent="0.25">
      <c r="A84" s="68" t="s">
        <v>58</v>
      </c>
      <c r="B84" s="84">
        <f t="shared" si="42"/>
        <v>19120.7546</v>
      </c>
      <c r="C84" s="84">
        <f t="shared" si="43"/>
        <v>13806.140719999999</v>
      </c>
      <c r="D84" s="84">
        <f t="shared" si="44"/>
        <v>13665.84072</v>
      </c>
      <c r="E84" s="32">
        <f t="shared" si="2"/>
        <v>98.983785528154471</v>
      </c>
      <c r="F84" s="84">
        <v>19120.7546</v>
      </c>
      <c r="G84" s="84">
        <v>13806.140719999999</v>
      </c>
      <c r="H84" s="84">
        <v>13665.84072</v>
      </c>
      <c r="I84" s="32">
        <f t="shared" si="3"/>
        <v>98.983785528154471</v>
      </c>
      <c r="J84" s="84">
        <v>0</v>
      </c>
      <c r="K84" s="84">
        <v>0</v>
      </c>
      <c r="L84" s="84">
        <v>0</v>
      </c>
      <c r="M84" s="109">
        <v>0</v>
      </c>
      <c r="N84" s="5"/>
      <c r="O84" s="5"/>
      <c r="P84" s="5"/>
      <c r="Q84" s="26"/>
      <c r="R84" s="5"/>
      <c r="S84" s="5"/>
      <c r="T84" s="5"/>
      <c r="U84" s="26"/>
      <c r="V84" s="5"/>
      <c r="W84" s="5"/>
      <c r="X84" s="5"/>
      <c r="Y84" s="26"/>
      <c r="Z84" s="5"/>
      <c r="AA84" s="5"/>
      <c r="AB84" s="5"/>
      <c r="AC84" s="26"/>
      <c r="AD84" s="5"/>
      <c r="AE84" s="5"/>
      <c r="AF84" s="5"/>
      <c r="AG84" s="26"/>
      <c r="AH84" s="5"/>
      <c r="AI84" s="5"/>
      <c r="AJ84" s="5"/>
      <c r="AK84" s="26"/>
      <c r="AL84" s="5"/>
      <c r="AM84" s="5"/>
      <c r="AN84" s="5"/>
      <c r="AO84" s="26"/>
      <c r="AP84" s="5"/>
      <c r="AQ84" s="5"/>
      <c r="AR84" s="5"/>
      <c r="AS84" s="5"/>
      <c r="AT84" s="26"/>
    </row>
    <row r="85" spans="1:158" s="66" customFormat="1" ht="15.6" x14ac:dyDescent="0.25">
      <c r="A85" s="75" t="s">
        <v>82</v>
      </c>
      <c r="B85" s="65">
        <f>SUM(B86:B87)</f>
        <v>73893.112869999997</v>
      </c>
      <c r="C85" s="65">
        <f>SUM(C86:C87)</f>
        <v>52904.09807</v>
      </c>
      <c r="D85" s="65">
        <f>SUM(D86:D87)</f>
        <v>46672.334519999997</v>
      </c>
      <c r="E85" s="57">
        <f t="shared" si="2"/>
        <v>88.220641165161823</v>
      </c>
      <c r="F85" s="65">
        <f>F86+F87</f>
        <v>73659.298439999999</v>
      </c>
      <c r="G85" s="65">
        <f t="shared" ref="G85:H85" si="45">G86+G87</f>
        <v>52741.88235</v>
      </c>
      <c r="H85" s="65">
        <f t="shared" si="45"/>
        <v>46702.9948</v>
      </c>
      <c r="I85" s="57">
        <f t="shared" si="3"/>
        <v>88.550109929855395</v>
      </c>
      <c r="J85" s="65">
        <f t="shared" ref="J85" si="46">J86+J87</f>
        <v>26086.62862</v>
      </c>
      <c r="K85" s="65">
        <f t="shared" ref="K85" si="47">K86+K87</f>
        <v>19566.421180000001</v>
      </c>
      <c r="L85" s="65">
        <f t="shared" ref="L85" si="48">L86+L87</f>
        <v>17675.714480000002</v>
      </c>
      <c r="M85" s="108">
        <f t="shared" ref="M85:M97" si="49">L85/K85*100</f>
        <v>90.336982514039903</v>
      </c>
      <c r="N85" s="16"/>
      <c r="O85" s="16"/>
      <c r="P85" s="16"/>
      <c r="Q85" s="15"/>
      <c r="R85" s="16"/>
      <c r="S85" s="16"/>
      <c r="T85" s="16"/>
      <c r="U85" s="15"/>
      <c r="V85" s="16"/>
      <c r="W85" s="16"/>
      <c r="X85" s="16"/>
      <c r="Y85" s="15"/>
      <c r="Z85" s="16"/>
      <c r="AA85" s="16"/>
      <c r="AB85" s="16"/>
      <c r="AC85" s="15"/>
      <c r="AD85" s="16"/>
      <c r="AE85" s="16"/>
      <c r="AF85" s="16"/>
      <c r="AG85" s="15"/>
      <c r="AH85" s="16"/>
      <c r="AI85" s="16"/>
      <c r="AJ85" s="16"/>
      <c r="AK85" s="15"/>
      <c r="AL85" s="16"/>
      <c r="AM85" s="16"/>
      <c r="AN85" s="16"/>
      <c r="AO85" s="15"/>
      <c r="AP85" s="16"/>
      <c r="AQ85" s="16"/>
      <c r="AR85" s="16"/>
      <c r="AS85" s="16"/>
      <c r="AT85" s="15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</row>
    <row r="86" spans="1:158" s="66" customFormat="1" ht="15.6" x14ac:dyDescent="0.25">
      <c r="A86" s="68" t="s">
        <v>59</v>
      </c>
      <c r="B86" s="84">
        <v>68037.771739999996</v>
      </c>
      <c r="C86" s="84">
        <v>49523.905590000002</v>
      </c>
      <c r="D86" s="84">
        <v>43292.142039999999</v>
      </c>
      <c r="E86" s="32">
        <f t="shared" ref="E86:E100" si="50">D86/C86*100</f>
        <v>87.416655702416293</v>
      </c>
      <c r="F86" s="84">
        <v>68007.771739999996</v>
      </c>
      <c r="G86" s="94">
        <v>49415.551590000003</v>
      </c>
      <c r="H86" s="94">
        <v>43376.664040000003</v>
      </c>
      <c r="I86" s="32">
        <f t="shared" ref="I86:I100" si="51">H86/G86*100</f>
        <v>87.779378443238784</v>
      </c>
      <c r="J86" s="84">
        <v>25882.814190000001</v>
      </c>
      <c r="K86" s="84">
        <v>19512.55946</v>
      </c>
      <c r="L86" s="84">
        <v>17621.852760000002</v>
      </c>
      <c r="M86" s="109">
        <f t="shared" si="49"/>
        <v>90.310309091557798</v>
      </c>
      <c r="N86" s="16"/>
      <c r="O86" s="16"/>
      <c r="P86" s="16"/>
      <c r="Q86" s="15"/>
      <c r="R86" s="16"/>
      <c r="S86" s="16"/>
      <c r="T86" s="16"/>
      <c r="U86" s="15"/>
      <c r="V86" s="16"/>
      <c r="W86" s="16"/>
      <c r="X86" s="16"/>
      <c r="Y86" s="15"/>
      <c r="Z86" s="16"/>
      <c r="AA86" s="16"/>
      <c r="AB86" s="16"/>
      <c r="AC86" s="15"/>
      <c r="AD86" s="16"/>
      <c r="AE86" s="16"/>
      <c r="AF86" s="16"/>
      <c r="AG86" s="15"/>
      <c r="AH86" s="16"/>
      <c r="AI86" s="16"/>
      <c r="AJ86" s="16"/>
      <c r="AK86" s="15"/>
      <c r="AL86" s="16"/>
      <c r="AM86" s="16"/>
      <c r="AN86" s="16"/>
      <c r="AO86" s="15"/>
      <c r="AP86" s="16"/>
      <c r="AQ86" s="16"/>
      <c r="AR86" s="16"/>
      <c r="AS86" s="16"/>
      <c r="AT86" s="15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</row>
    <row r="87" spans="1:158" s="66" customFormat="1" ht="31.2" x14ac:dyDescent="0.25">
      <c r="A87" s="68" t="s">
        <v>71</v>
      </c>
      <c r="B87" s="84">
        <f>F87+J87</f>
        <v>5855.3411300000007</v>
      </c>
      <c r="C87" s="84">
        <f t="shared" ref="C87" si="52">G87+K87</f>
        <v>3380.1924799999997</v>
      </c>
      <c r="D87" s="84">
        <f t="shared" ref="D87" si="53">H87+L87</f>
        <v>3380.1924799999997</v>
      </c>
      <c r="E87" s="32">
        <f>D87/C87*100</f>
        <v>100</v>
      </c>
      <c r="F87" s="84">
        <v>5651.5267000000003</v>
      </c>
      <c r="G87" s="84">
        <v>3326.3307599999998</v>
      </c>
      <c r="H87" s="84">
        <v>3326.3307599999998</v>
      </c>
      <c r="I87" s="32">
        <f t="shared" si="51"/>
        <v>100</v>
      </c>
      <c r="J87" s="84">
        <v>203.81442999999999</v>
      </c>
      <c r="K87" s="84">
        <v>53.861719999999998</v>
      </c>
      <c r="L87" s="84">
        <v>53.861719999999998</v>
      </c>
      <c r="M87" s="109">
        <v>0</v>
      </c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16"/>
      <c r="AW87" s="116"/>
      <c r="AX87" s="1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66" customFormat="1" ht="15.6" x14ac:dyDescent="0.25">
      <c r="A88" s="75" t="s">
        <v>86</v>
      </c>
      <c r="B88" s="65">
        <f>SUM(B89)</f>
        <v>466</v>
      </c>
      <c r="C88" s="65">
        <f t="shared" ref="C88:L88" si="54">SUM(C89)</f>
        <v>343.54838999999998</v>
      </c>
      <c r="D88" s="65">
        <f t="shared" si="54"/>
        <v>343.54838999999998</v>
      </c>
      <c r="E88" s="65">
        <f t="shared" si="54"/>
        <v>100</v>
      </c>
      <c r="F88" s="65">
        <f t="shared" si="54"/>
        <v>466</v>
      </c>
      <c r="G88" s="65">
        <f t="shared" si="54"/>
        <v>343.54838999999998</v>
      </c>
      <c r="H88" s="65">
        <f t="shared" si="54"/>
        <v>343.54838999999998</v>
      </c>
      <c r="I88" s="65">
        <f t="shared" si="54"/>
        <v>100</v>
      </c>
      <c r="J88" s="65">
        <f t="shared" si="54"/>
        <v>0</v>
      </c>
      <c r="K88" s="65">
        <f t="shared" si="54"/>
        <v>0</v>
      </c>
      <c r="L88" s="65">
        <f t="shared" si="54"/>
        <v>0</v>
      </c>
      <c r="M88" s="108">
        <v>0</v>
      </c>
      <c r="N88" s="16"/>
      <c r="O88" s="16"/>
      <c r="P88" s="16"/>
      <c r="Q88" s="15"/>
      <c r="R88" s="16"/>
      <c r="S88" s="16"/>
      <c r="T88" s="16"/>
      <c r="U88" s="15"/>
      <c r="V88" s="16"/>
      <c r="W88" s="16"/>
      <c r="X88" s="16"/>
      <c r="Y88" s="15"/>
      <c r="Z88" s="16"/>
      <c r="AA88" s="16"/>
      <c r="AB88" s="16"/>
      <c r="AC88" s="15"/>
      <c r="AD88" s="16"/>
      <c r="AE88" s="16"/>
      <c r="AF88" s="16"/>
      <c r="AG88" s="15"/>
      <c r="AH88" s="16"/>
      <c r="AI88" s="16"/>
      <c r="AJ88" s="16"/>
      <c r="AK88" s="15"/>
      <c r="AL88" s="16"/>
      <c r="AM88" s="16"/>
      <c r="AN88" s="16"/>
      <c r="AO88" s="15"/>
      <c r="AP88" s="16"/>
      <c r="AQ88" s="16"/>
      <c r="AR88" s="16"/>
      <c r="AS88" s="16"/>
      <c r="AT88" s="15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</row>
    <row r="89" spans="1:158" s="74" customFormat="1" ht="31.2" x14ac:dyDescent="0.25">
      <c r="A89" s="68" t="s">
        <v>60</v>
      </c>
      <c r="B89" s="84">
        <f t="shared" ref="B89:D89" si="55">F89+J89</f>
        <v>466</v>
      </c>
      <c r="C89" s="84">
        <f>G89+K89</f>
        <v>343.54838999999998</v>
      </c>
      <c r="D89" s="85">
        <f t="shared" si="55"/>
        <v>343.54838999999998</v>
      </c>
      <c r="E89" s="32">
        <f t="shared" si="50"/>
        <v>100</v>
      </c>
      <c r="F89" s="84">
        <v>466</v>
      </c>
      <c r="G89" s="84">
        <v>343.54838999999998</v>
      </c>
      <c r="H89" s="84">
        <v>343.54838999999998</v>
      </c>
      <c r="I89" s="32">
        <f t="shared" si="51"/>
        <v>100</v>
      </c>
      <c r="J89" s="84">
        <v>0</v>
      </c>
      <c r="K89" s="84">
        <v>0</v>
      </c>
      <c r="L89" s="84">
        <v>0</v>
      </c>
      <c r="M89" s="109">
        <v>0</v>
      </c>
      <c r="N89" s="72"/>
      <c r="O89" s="72"/>
      <c r="P89" s="72"/>
      <c r="Q89" s="73"/>
      <c r="R89" s="72"/>
      <c r="S89" s="72"/>
      <c r="T89" s="72"/>
      <c r="U89" s="73"/>
      <c r="V89" s="72"/>
      <c r="W89" s="72"/>
      <c r="X89" s="72"/>
      <c r="Y89" s="73"/>
      <c r="Z89" s="72"/>
      <c r="AA89" s="72"/>
      <c r="AB89" s="72"/>
      <c r="AC89" s="73"/>
      <c r="AD89" s="72"/>
      <c r="AE89" s="72"/>
      <c r="AF89" s="72"/>
      <c r="AG89" s="73"/>
      <c r="AH89" s="72"/>
      <c r="AI89" s="72"/>
      <c r="AJ89" s="72"/>
      <c r="AK89" s="73"/>
      <c r="AL89" s="72"/>
      <c r="AM89" s="72"/>
      <c r="AN89" s="72"/>
      <c r="AO89" s="73"/>
      <c r="AP89" s="72"/>
      <c r="AQ89" s="72"/>
      <c r="AR89" s="72"/>
      <c r="AS89" s="72"/>
      <c r="AT89" s="73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  <c r="DV89" s="72"/>
      <c r="DW89" s="72"/>
      <c r="DX89" s="72"/>
      <c r="DY89" s="72"/>
      <c r="DZ89" s="72"/>
      <c r="EA89" s="72"/>
      <c r="EB89" s="72"/>
      <c r="EC89" s="72"/>
      <c r="ED89" s="72"/>
      <c r="EE89" s="72"/>
      <c r="EF89" s="72"/>
      <c r="EG89" s="72"/>
      <c r="EH89" s="72"/>
      <c r="EI89" s="72"/>
      <c r="EJ89" s="72"/>
      <c r="EK89" s="72"/>
      <c r="EL89" s="72"/>
      <c r="EM89" s="72"/>
      <c r="EN89" s="72"/>
      <c r="EO89" s="72"/>
      <c r="EP89" s="72"/>
      <c r="EQ89" s="72"/>
      <c r="ER89" s="72"/>
      <c r="ES89" s="72"/>
      <c r="ET89" s="72"/>
      <c r="EU89" s="72"/>
      <c r="EV89" s="72"/>
      <c r="EW89" s="72"/>
      <c r="EX89" s="72"/>
      <c r="EY89" s="72"/>
      <c r="EZ89" s="72"/>
      <c r="FA89" s="72"/>
      <c r="FB89" s="72"/>
    </row>
    <row r="90" spans="1:158" s="66" customFormat="1" ht="15.6" x14ac:dyDescent="0.25">
      <c r="A90" s="75" t="s">
        <v>83</v>
      </c>
      <c r="B90" s="65">
        <f>SUM(B91:B92)</f>
        <v>37644.217940000002</v>
      </c>
      <c r="C90" s="65">
        <f>SUM(C91:C92)</f>
        <v>28260.853090000001</v>
      </c>
      <c r="D90" s="65">
        <f>SUM(D91:D92)</f>
        <v>24230.380850000001</v>
      </c>
      <c r="E90" s="57">
        <f t="shared" si="50"/>
        <v>85.738320682802865</v>
      </c>
      <c r="F90" s="65">
        <f>F91+F92</f>
        <v>37644.217940000002</v>
      </c>
      <c r="G90" s="65">
        <f>G91+G92</f>
        <v>28260.853090000001</v>
      </c>
      <c r="H90" s="65">
        <f>H91+H92</f>
        <v>24230.380850000001</v>
      </c>
      <c r="I90" s="57">
        <f t="shared" si="51"/>
        <v>85.738320682802865</v>
      </c>
      <c r="J90" s="65">
        <f>J91+J92</f>
        <v>8203.9751099999994</v>
      </c>
      <c r="K90" s="65">
        <f>K91+K92</f>
        <v>4746.4929000000002</v>
      </c>
      <c r="L90" s="65">
        <f>L91+L92</f>
        <v>4746.4929000000002</v>
      </c>
      <c r="M90" s="108">
        <v>0</v>
      </c>
      <c r="N90" s="16"/>
      <c r="O90" s="16"/>
      <c r="P90" s="16"/>
      <c r="Q90" s="15"/>
      <c r="R90" s="16"/>
      <c r="S90" s="16"/>
      <c r="T90" s="16"/>
      <c r="U90" s="15"/>
      <c r="V90" s="16"/>
      <c r="W90" s="16"/>
      <c r="X90" s="16"/>
      <c r="Y90" s="15"/>
      <c r="Z90" s="16"/>
      <c r="AA90" s="16"/>
      <c r="AB90" s="16"/>
      <c r="AC90" s="15"/>
      <c r="AD90" s="16"/>
      <c r="AE90" s="16"/>
      <c r="AF90" s="16"/>
      <c r="AG90" s="15"/>
      <c r="AH90" s="16"/>
      <c r="AI90" s="16"/>
      <c r="AJ90" s="16"/>
      <c r="AK90" s="15"/>
      <c r="AL90" s="16"/>
      <c r="AM90" s="16"/>
      <c r="AN90" s="16"/>
      <c r="AO90" s="15"/>
      <c r="AP90" s="16"/>
      <c r="AQ90" s="16"/>
      <c r="AR90" s="16"/>
      <c r="AS90" s="16"/>
      <c r="AT90" s="15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</row>
    <row r="91" spans="1:158" ht="15.6" x14ac:dyDescent="0.25">
      <c r="A91" s="68" t="s">
        <v>61</v>
      </c>
      <c r="B91" s="84">
        <f>F91</f>
        <v>5713.65463</v>
      </c>
      <c r="C91" s="84">
        <f>F91</f>
        <v>5713.65463</v>
      </c>
      <c r="D91" s="84">
        <f>H91</f>
        <v>5713.65463</v>
      </c>
      <c r="E91" s="32">
        <v>0</v>
      </c>
      <c r="F91" s="84">
        <v>5713.65463</v>
      </c>
      <c r="G91" s="84">
        <v>5713.65463</v>
      </c>
      <c r="H91" s="84">
        <v>5713.65463</v>
      </c>
      <c r="I91" s="32">
        <f t="shared" si="51"/>
        <v>100</v>
      </c>
      <c r="J91" s="84">
        <v>400</v>
      </c>
      <c r="K91" s="84">
        <v>400</v>
      </c>
      <c r="L91" s="84">
        <v>400</v>
      </c>
      <c r="M91" s="109">
        <v>0</v>
      </c>
      <c r="N91" s="5"/>
      <c r="O91" s="5"/>
      <c r="P91" s="5"/>
      <c r="Q91" s="26"/>
      <c r="R91" s="5"/>
      <c r="S91" s="5"/>
      <c r="T91" s="5"/>
      <c r="U91" s="26"/>
      <c r="V91" s="5"/>
      <c r="W91" s="5"/>
      <c r="X91" s="5"/>
      <c r="Y91" s="26"/>
      <c r="Z91" s="5"/>
      <c r="AA91" s="5"/>
      <c r="AB91" s="5"/>
      <c r="AC91" s="26"/>
      <c r="AD91" s="5"/>
      <c r="AE91" s="5"/>
      <c r="AF91" s="5"/>
      <c r="AG91" s="26"/>
      <c r="AH91" s="5"/>
      <c r="AI91" s="5"/>
      <c r="AJ91" s="5"/>
      <c r="AK91" s="26"/>
      <c r="AL91" s="5"/>
      <c r="AM91" s="5"/>
      <c r="AN91" s="5"/>
      <c r="AO91" s="26"/>
      <c r="AP91" s="5"/>
      <c r="AQ91" s="5"/>
      <c r="AR91" s="5"/>
      <c r="AS91" s="5"/>
      <c r="AT91" s="26"/>
    </row>
    <row r="92" spans="1:158" ht="15.6" x14ac:dyDescent="0.25">
      <c r="A92" s="68" t="s">
        <v>62</v>
      </c>
      <c r="B92" s="84">
        <f>F92</f>
        <v>31930.563310000001</v>
      </c>
      <c r="C92" s="84">
        <f>G92</f>
        <v>22547.19846</v>
      </c>
      <c r="D92" s="84">
        <f>H92</f>
        <v>18516.72622</v>
      </c>
      <c r="E92" s="32">
        <f t="shared" si="50"/>
        <v>82.12428809215352</v>
      </c>
      <c r="F92" s="95">
        <v>31930.563310000001</v>
      </c>
      <c r="G92" s="95">
        <v>22547.19846</v>
      </c>
      <c r="H92" s="84">
        <v>18516.72622</v>
      </c>
      <c r="I92" s="32">
        <f t="shared" si="51"/>
        <v>82.12428809215352</v>
      </c>
      <c r="J92" s="95">
        <v>7803.9751100000003</v>
      </c>
      <c r="K92" s="95">
        <v>4346.4929000000002</v>
      </c>
      <c r="L92" s="95">
        <v>4346.4929000000002</v>
      </c>
      <c r="M92" s="109">
        <v>0</v>
      </c>
      <c r="N92" s="5"/>
      <c r="O92" s="5"/>
      <c r="P92" s="5"/>
      <c r="Q92" s="26"/>
      <c r="R92" s="5"/>
      <c r="S92" s="5"/>
      <c r="T92" s="5"/>
      <c r="U92" s="26"/>
      <c r="V92" s="5"/>
      <c r="W92" s="5"/>
      <c r="X92" s="5"/>
      <c r="Y92" s="26"/>
      <c r="Z92" s="5"/>
      <c r="AA92" s="5"/>
      <c r="AB92" s="5"/>
      <c r="AC92" s="26"/>
      <c r="AD92" s="5"/>
      <c r="AE92" s="5"/>
      <c r="AF92" s="5"/>
      <c r="AG92" s="26"/>
      <c r="AH92" s="5"/>
      <c r="AI92" s="5"/>
      <c r="AJ92" s="5"/>
      <c r="AK92" s="26"/>
      <c r="AL92" s="5"/>
      <c r="AM92" s="5"/>
      <c r="AN92" s="5"/>
      <c r="AO92" s="26"/>
      <c r="AP92" s="5"/>
      <c r="AQ92" s="5"/>
      <c r="AR92" s="5"/>
      <c r="AS92" s="5"/>
      <c r="AT92" s="26"/>
    </row>
    <row r="93" spans="1:158" ht="31.2" x14ac:dyDescent="0.25">
      <c r="A93" s="75" t="s">
        <v>84</v>
      </c>
      <c r="B93" s="65">
        <f>SUM(B94:B96)</f>
        <v>16903.213560000004</v>
      </c>
      <c r="C93" s="65">
        <f>SUM(C94:C96)</f>
        <v>7390.90326</v>
      </c>
      <c r="D93" s="65">
        <f>SUM(D94:D96)</f>
        <v>6759.7063999999991</v>
      </c>
      <c r="E93" s="57">
        <f t="shared" si="50"/>
        <v>91.459814344803092</v>
      </c>
      <c r="F93" s="65">
        <f>SUM(F94)+F95+F96</f>
        <v>16808.213560000004</v>
      </c>
      <c r="G93" s="65">
        <f>SUM(G94)+G95+G96</f>
        <v>7380.5522600000004</v>
      </c>
      <c r="H93" s="65">
        <f>SUM(H94)+H95+H96</f>
        <v>6749.3553999999995</v>
      </c>
      <c r="I93" s="57">
        <f t="shared" si="51"/>
        <v>91.447836994246813</v>
      </c>
      <c r="J93" s="106">
        <f>J94+J95</f>
        <v>95</v>
      </c>
      <c r="K93" s="106">
        <f>K94+K95</f>
        <v>10.351000000000001</v>
      </c>
      <c r="L93" s="106">
        <f>L94+L95</f>
        <v>10.351000000000001</v>
      </c>
      <c r="M93" s="108">
        <v>0</v>
      </c>
      <c r="N93" s="5"/>
      <c r="O93" s="5"/>
      <c r="P93" s="5"/>
      <c r="Q93" s="26"/>
      <c r="R93" s="5"/>
      <c r="S93" s="5"/>
      <c r="T93" s="5"/>
      <c r="U93" s="26"/>
      <c r="V93" s="5"/>
      <c r="W93" s="5"/>
      <c r="X93" s="5"/>
      <c r="Y93" s="26"/>
      <c r="Z93" s="5"/>
      <c r="AA93" s="5"/>
      <c r="AB93" s="5"/>
      <c r="AC93" s="26"/>
      <c r="AD93" s="5"/>
      <c r="AE93" s="5"/>
      <c r="AF93" s="5"/>
      <c r="AG93" s="26"/>
      <c r="AH93" s="5"/>
      <c r="AI93" s="5"/>
      <c r="AJ93" s="5"/>
      <c r="AK93" s="26"/>
      <c r="AL93" s="5"/>
      <c r="AM93" s="5"/>
      <c r="AN93" s="5"/>
      <c r="AO93" s="26"/>
      <c r="AP93" s="5"/>
      <c r="AQ93" s="5"/>
      <c r="AR93" s="5"/>
      <c r="AS93" s="5"/>
      <c r="AT93" s="26"/>
    </row>
    <row r="94" spans="1:158" ht="15.6" x14ac:dyDescent="0.25">
      <c r="A94" s="68" t="s">
        <v>63</v>
      </c>
      <c r="B94" s="84">
        <f>F94+J94</f>
        <v>16203.635560000001</v>
      </c>
      <c r="C94" s="84">
        <f t="shared" ref="C94:D94" si="56">G94+K94</f>
        <v>6691.3252599999996</v>
      </c>
      <c r="D94" s="84">
        <f t="shared" si="56"/>
        <v>6071.5783999999994</v>
      </c>
      <c r="E94" s="32">
        <f t="shared" si="50"/>
        <v>90.73805507998874</v>
      </c>
      <c r="F94" s="84">
        <v>16108.635560000001</v>
      </c>
      <c r="G94" s="84">
        <v>6680.97426</v>
      </c>
      <c r="H94" s="84">
        <v>6061.2273999999998</v>
      </c>
      <c r="I94" s="32">
        <f t="shared" si="51"/>
        <v>90.723705317792962</v>
      </c>
      <c r="J94" s="95">
        <v>95</v>
      </c>
      <c r="K94" s="95">
        <v>10.351000000000001</v>
      </c>
      <c r="L94" s="95">
        <v>10.351000000000001</v>
      </c>
      <c r="M94" s="109">
        <v>0</v>
      </c>
      <c r="N94" s="5"/>
      <c r="O94" s="5"/>
      <c r="P94" s="5"/>
      <c r="Q94" s="26"/>
      <c r="R94" s="5"/>
      <c r="S94" s="5"/>
      <c r="T94" s="5"/>
      <c r="U94" s="26"/>
      <c r="V94" s="5"/>
      <c r="W94" s="5"/>
      <c r="X94" s="5"/>
      <c r="Y94" s="26"/>
      <c r="Z94" s="5"/>
      <c r="AA94" s="5"/>
      <c r="AB94" s="5"/>
      <c r="AC94" s="26"/>
      <c r="AD94" s="5"/>
      <c r="AE94" s="5"/>
      <c r="AF94" s="5"/>
      <c r="AG94" s="26"/>
      <c r="AH94" s="5"/>
      <c r="AI94" s="5"/>
      <c r="AJ94" s="5"/>
      <c r="AK94" s="26"/>
      <c r="AL94" s="5"/>
      <c r="AM94" s="5"/>
      <c r="AN94" s="5"/>
      <c r="AO94" s="26"/>
      <c r="AP94" s="5"/>
      <c r="AQ94" s="5"/>
      <c r="AR94" s="5"/>
      <c r="AS94" s="5"/>
      <c r="AT94" s="26"/>
      <c r="AV94" s="55"/>
      <c r="AW94" s="55"/>
      <c r="AX94" s="55"/>
    </row>
    <row r="95" spans="1:158" ht="15.6" x14ac:dyDescent="0.25">
      <c r="A95" s="68" t="s">
        <v>70</v>
      </c>
      <c r="B95" s="84">
        <f t="shared" ref="B95:B96" si="57">F95+J95</f>
        <v>600</v>
      </c>
      <c r="C95" s="84">
        <f t="shared" ref="C95:C96" si="58">G95+K95</f>
        <v>600</v>
      </c>
      <c r="D95" s="84">
        <f t="shared" ref="D95:D96" si="59">H95+L95</f>
        <v>600</v>
      </c>
      <c r="E95" s="32">
        <v>0</v>
      </c>
      <c r="F95" s="84">
        <v>600</v>
      </c>
      <c r="G95" s="84">
        <v>600</v>
      </c>
      <c r="H95" s="84">
        <v>600</v>
      </c>
      <c r="I95" s="32">
        <v>0</v>
      </c>
      <c r="J95" s="95">
        <v>0</v>
      </c>
      <c r="K95" s="95">
        <v>0</v>
      </c>
      <c r="L95" s="95">
        <v>0</v>
      </c>
      <c r="M95" s="109">
        <v>0</v>
      </c>
      <c r="N95" s="5"/>
      <c r="O95" s="5"/>
      <c r="P95" s="5"/>
      <c r="Q95" s="26"/>
      <c r="R95" s="5"/>
      <c r="S95" s="5"/>
      <c r="T95" s="5"/>
      <c r="U95" s="26"/>
      <c r="V95" s="5"/>
      <c r="W95" s="5"/>
      <c r="X95" s="5"/>
      <c r="Y95" s="26"/>
      <c r="Z95" s="5"/>
      <c r="AA95" s="5"/>
      <c r="AB95" s="5"/>
      <c r="AC95" s="26"/>
      <c r="AD95" s="5"/>
      <c r="AE95" s="5"/>
      <c r="AF95" s="5"/>
      <c r="AG95" s="26"/>
      <c r="AH95" s="5"/>
      <c r="AI95" s="5"/>
      <c r="AJ95" s="5"/>
      <c r="AK95" s="26"/>
      <c r="AL95" s="5"/>
      <c r="AM95" s="5"/>
      <c r="AN95" s="5"/>
      <c r="AO95" s="26"/>
      <c r="AP95" s="5"/>
      <c r="AQ95" s="5"/>
      <c r="AR95" s="5"/>
      <c r="AS95" s="5"/>
      <c r="AT95" s="26"/>
    </row>
    <row r="96" spans="1:158" ht="15.6" x14ac:dyDescent="0.25">
      <c r="A96" s="68" t="s">
        <v>75</v>
      </c>
      <c r="B96" s="84">
        <f t="shared" si="57"/>
        <v>99.578000000000003</v>
      </c>
      <c r="C96" s="84">
        <f t="shared" si="58"/>
        <v>99.578000000000003</v>
      </c>
      <c r="D96" s="84">
        <f t="shared" si="59"/>
        <v>88.128</v>
      </c>
      <c r="E96" s="32">
        <v>0</v>
      </c>
      <c r="F96" s="84">
        <v>99.578000000000003</v>
      </c>
      <c r="G96" s="84">
        <v>99.578000000000003</v>
      </c>
      <c r="H96" s="84">
        <v>88.128</v>
      </c>
      <c r="I96" s="32">
        <f t="shared" si="51"/>
        <v>88.501476229689288</v>
      </c>
      <c r="J96" s="95">
        <v>0</v>
      </c>
      <c r="K96" s="95">
        <v>0</v>
      </c>
      <c r="L96" s="95">
        <v>0</v>
      </c>
      <c r="M96" s="109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s="66" customFormat="1" ht="78" x14ac:dyDescent="0.25">
      <c r="A97" s="75" t="s">
        <v>85</v>
      </c>
      <c r="B97" s="65">
        <f>SUM(B98:B99)</f>
        <v>0</v>
      </c>
      <c r="C97" s="65">
        <f>SUM(C98:C99)</f>
        <v>0</v>
      </c>
      <c r="D97" s="65">
        <f>SUM(D98:D99)</f>
        <v>0</v>
      </c>
      <c r="E97" s="57">
        <v>0</v>
      </c>
      <c r="F97" s="65">
        <f>F98+F99</f>
        <v>50160.34736</v>
      </c>
      <c r="G97" s="65">
        <f>G98+G99</f>
        <v>38453.970499999996</v>
      </c>
      <c r="H97" s="65">
        <f>H98+H99</f>
        <v>38453.970499999996</v>
      </c>
      <c r="I97" s="57">
        <f t="shared" si="51"/>
        <v>100</v>
      </c>
      <c r="J97" s="65">
        <f>J98+J99</f>
        <v>200</v>
      </c>
      <c r="K97" s="65">
        <f>K98+K99</f>
        <v>200</v>
      </c>
      <c r="L97" s="65">
        <f>L98+L99</f>
        <v>98.3</v>
      </c>
      <c r="M97" s="108">
        <f t="shared" si="49"/>
        <v>49.15</v>
      </c>
      <c r="N97" s="16"/>
      <c r="O97" s="16"/>
      <c r="P97" s="16"/>
      <c r="Q97" s="15"/>
      <c r="R97" s="16"/>
      <c r="S97" s="16"/>
      <c r="T97" s="16"/>
      <c r="U97" s="15"/>
      <c r="V97" s="16"/>
      <c r="W97" s="16"/>
      <c r="X97" s="16"/>
      <c r="Y97" s="15"/>
      <c r="Z97" s="16"/>
      <c r="AA97" s="16"/>
      <c r="AB97" s="16"/>
      <c r="AC97" s="15"/>
      <c r="AD97" s="16"/>
      <c r="AE97" s="16"/>
      <c r="AF97" s="16"/>
      <c r="AG97" s="15"/>
      <c r="AH97" s="16"/>
      <c r="AI97" s="16"/>
      <c r="AJ97" s="16"/>
      <c r="AK97" s="15"/>
      <c r="AL97" s="16"/>
      <c r="AM97" s="16"/>
      <c r="AN97" s="16"/>
      <c r="AO97" s="15"/>
      <c r="AP97" s="16"/>
      <c r="AQ97" s="16"/>
      <c r="AR97" s="16"/>
      <c r="AS97" s="16"/>
      <c r="AT97" s="15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  <c r="EE97" s="16"/>
      <c r="EF97" s="16"/>
      <c r="EG97" s="16"/>
      <c r="EH97" s="16"/>
      <c r="EI97" s="16"/>
      <c r="EJ97" s="16"/>
      <c r="EK97" s="16"/>
      <c r="EL97" s="16"/>
      <c r="EM97" s="16"/>
      <c r="EN97" s="16"/>
      <c r="EO97" s="16"/>
      <c r="EP97" s="16"/>
      <c r="EQ97" s="16"/>
      <c r="ER97" s="16"/>
      <c r="ES97" s="16"/>
      <c r="ET97" s="16"/>
      <c r="EU97" s="16"/>
      <c r="EV97" s="16"/>
      <c r="EW97" s="16"/>
      <c r="EX97" s="16"/>
      <c r="EY97" s="16"/>
      <c r="EZ97" s="16"/>
      <c r="FA97" s="16"/>
      <c r="FB97" s="16"/>
    </row>
    <row r="98" spans="1:158" ht="46.8" x14ac:dyDescent="0.25">
      <c r="A98" s="68" t="s">
        <v>64</v>
      </c>
      <c r="B98" s="84">
        <v>0</v>
      </c>
      <c r="C98" s="84">
        <v>0</v>
      </c>
      <c r="D98" s="85">
        <v>0</v>
      </c>
      <c r="E98" s="32">
        <v>0</v>
      </c>
      <c r="F98" s="82">
        <v>30698.623</v>
      </c>
      <c r="G98" s="82">
        <v>23120.03</v>
      </c>
      <c r="H98" s="82">
        <v>23120.03</v>
      </c>
      <c r="I98" s="32">
        <f t="shared" si="51"/>
        <v>100</v>
      </c>
      <c r="J98" s="83">
        <v>0</v>
      </c>
      <c r="K98" s="83">
        <v>0</v>
      </c>
      <c r="L98" s="83">
        <v>0</v>
      </c>
      <c r="M98" s="109">
        <v>0</v>
      </c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</row>
    <row r="99" spans="1:158" ht="36.75" customHeight="1" x14ac:dyDescent="0.25">
      <c r="A99" s="68" t="s">
        <v>65</v>
      </c>
      <c r="B99" s="84">
        <v>0</v>
      </c>
      <c r="C99" s="84">
        <v>0</v>
      </c>
      <c r="D99" s="85">
        <v>0</v>
      </c>
      <c r="E99" s="32">
        <v>0</v>
      </c>
      <c r="F99" s="82">
        <v>19461.72436</v>
      </c>
      <c r="G99" s="82">
        <v>15333.940500000001</v>
      </c>
      <c r="H99" s="82">
        <v>15333.940500000001</v>
      </c>
      <c r="I99" s="32">
        <f t="shared" si="51"/>
        <v>100</v>
      </c>
      <c r="J99" s="83">
        <v>200</v>
      </c>
      <c r="K99" s="83">
        <v>200</v>
      </c>
      <c r="L99" s="83">
        <v>98.3</v>
      </c>
      <c r="M99" s="109">
        <f>L99/K99*100</f>
        <v>49.15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</row>
    <row r="100" spans="1:158" s="66" customFormat="1" ht="15.6" x14ac:dyDescent="0.25">
      <c r="A100" s="114" t="s">
        <v>66</v>
      </c>
      <c r="B100" s="110">
        <f>B93+B97+B90+B88+B85+B79+B66+B72+B63+B60+B51</f>
        <v>1079403.42695</v>
      </c>
      <c r="C100" s="110">
        <f>C93+C97+C90+C88+C85+C79+C66+C72+C63+C60+C51</f>
        <v>762441.69074999995</v>
      </c>
      <c r="D100" s="110">
        <f>D93+D97+D90+D88+D85+D79+D66+D72+D63+D60+D51</f>
        <v>709018.04148999997</v>
      </c>
      <c r="E100" s="111">
        <f t="shared" si="50"/>
        <v>92.993083942268669</v>
      </c>
      <c r="F100" s="110">
        <f>F97+F90+F88+F85+F79+F72+F66+F63+F60+F51+F93</f>
        <v>1035119.1986100001</v>
      </c>
      <c r="G100" s="110">
        <f>G97+G90+G88+G85+G79+G72+G66+G63+G60+G51+G93</f>
        <v>730472.8871899998</v>
      </c>
      <c r="H100" s="110">
        <f>H97+H90+H88+H85+H79+H72+H66+H63+H60+H51+H93</f>
        <v>691834.56730999984</v>
      </c>
      <c r="I100" s="112">
        <f t="shared" si="51"/>
        <v>94.710505953392087</v>
      </c>
      <c r="J100" s="110">
        <f>J97+J90+J88+J85+J79+J72+J66+J63+J60+J51+J93</f>
        <v>189843.00587999998</v>
      </c>
      <c r="K100" s="110">
        <f>K97+K90+K88+K85+K79+K72+K66+K63+K60+K51+K93</f>
        <v>146889.01882999999</v>
      </c>
      <c r="L100" s="110">
        <f>L97+L90+L88+L85+L79+L72+L66+L63+L60+L51+L93</f>
        <v>123632.32573999999</v>
      </c>
      <c r="M100" s="113">
        <f>L100/K100*100</f>
        <v>84.167166970516831</v>
      </c>
      <c r="N100" s="16"/>
      <c r="O100" s="16"/>
      <c r="P100" s="16"/>
      <c r="Q100" s="15"/>
      <c r="R100" s="16"/>
      <c r="S100" s="16"/>
      <c r="T100" s="16"/>
      <c r="U100" s="15"/>
      <c r="V100" s="16"/>
      <c r="W100" s="16"/>
      <c r="X100" s="16"/>
      <c r="Y100" s="15"/>
      <c r="Z100" s="16"/>
      <c r="AA100" s="16"/>
      <c r="AB100" s="16"/>
      <c r="AC100" s="15"/>
      <c r="AD100" s="16"/>
      <c r="AE100" s="16"/>
      <c r="AF100" s="16"/>
      <c r="AG100" s="15"/>
      <c r="AH100" s="16"/>
      <c r="AI100" s="16"/>
      <c r="AJ100" s="16"/>
      <c r="AK100" s="15"/>
      <c r="AL100" s="16"/>
      <c r="AM100" s="16"/>
      <c r="AN100" s="16"/>
      <c r="AO100" s="15"/>
      <c r="AP100" s="16"/>
      <c r="AQ100" s="16"/>
      <c r="AR100" s="16"/>
      <c r="AS100" s="16"/>
      <c r="AT100" s="15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</row>
    <row r="101" spans="1:158" ht="15.6" x14ac:dyDescent="0.25">
      <c r="A101" s="115" t="s">
        <v>67</v>
      </c>
      <c r="B101" s="110">
        <f>B43-B50</f>
        <v>-30988.649529999821</v>
      </c>
      <c r="C101" s="110">
        <f>C43-C50</f>
        <v>-26937.665440000128</v>
      </c>
      <c r="D101" s="110">
        <f>D43-D50</f>
        <v>37631.930980000179</v>
      </c>
      <c r="E101" s="110"/>
      <c r="F101" s="110">
        <f>F43-F50</f>
        <v>-24742.296700000064</v>
      </c>
      <c r="G101" s="110">
        <f>G43-G50</f>
        <v>-6224.1214899999322</v>
      </c>
      <c r="H101" s="110">
        <f>H43-H50</f>
        <v>34447.624100000132</v>
      </c>
      <c r="I101" s="112"/>
      <c r="J101" s="110">
        <f>J43-J50</f>
        <v>-6246.352830000018</v>
      </c>
      <c r="K101" s="110">
        <f>K43-K50</f>
        <v>-20478.721059999982</v>
      </c>
      <c r="L101" s="110">
        <f>L43-L50</f>
        <v>3184.3068800000037</v>
      </c>
      <c r="M101" s="113"/>
      <c r="N101" s="5"/>
      <c r="O101" s="5"/>
      <c r="P101" s="5"/>
      <c r="Q101" s="26"/>
      <c r="R101" s="5"/>
      <c r="S101" s="5"/>
      <c r="T101" s="5"/>
      <c r="U101" s="26"/>
      <c r="V101" s="5"/>
      <c r="W101" s="5"/>
      <c r="X101" s="5"/>
      <c r="Y101" s="26"/>
      <c r="Z101" s="5"/>
      <c r="AA101" s="5"/>
      <c r="AB101" s="5"/>
      <c r="AC101" s="26"/>
      <c r="AD101" s="5"/>
      <c r="AE101" s="5"/>
      <c r="AF101" s="5"/>
      <c r="AG101" s="26"/>
      <c r="AH101" s="5"/>
      <c r="AI101" s="5"/>
      <c r="AJ101" s="5"/>
      <c r="AK101" s="26"/>
      <c r="AL101" s="5"/>
      <c r="AM101" s="5"/>
      <c r="AN101" s="5"/>
      <c r="AO101" s="26"/>
      <c r="AP101" s="5"/>
      <c r="AQ101" s="5"/>
      <c r="AR101" s="5"/>
      <c r="AS101" s="5"/>
      <c r="AT101" s="26"/>
    </row>
    <row r="102" spans="1:158" s="5" customFormat="1" ht="15.6" x14ac:dyDescent="0.25">
      <c r="A102" s="99"/>
      <c r="B102" s="107"/>
      <c r="C102" s="97"/>
      <c r="D102" s="107"/>
      <c r="E102" s="97"/>
      <c r="F102" s="107"/>
      <c r="G102" s="107"/>
      <c r="H102" s="107"/>
      <c r="I102" s="98"/>
      <c r="J102" s="107"/>
      <c r="K102" s="97"/>
      <c r="L102" s="107"/>
      <c r="M102" s="100"/>
      <c r="Q102" s="26"/>
      <c r="U102" s="26"/>
      <c r="Y102" s="26"/>
      <c r="AC102" s="26"/>
      <c r="AG102" s="26"/>
      <c r="AK102" s="26"/>
      <c r="AO102" s="26"/>
      <c r="AT102" s="26"/>
    </row>
    <row r="103" spans="1:158" x14ac:dyDescent="0.25">
      <c r="A103" s="5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5"/>
      <c r="O103" s="5"/>
      <c r="P103" s="5"/>
      <c r="Q103" s="26"/>
      <c r="R103" s="5"/>
      <c r="S103" s="5"/>
      <c r="T103" s="5"/>
      <c r="U103" s="26"/>
      <c r="V103" s="5"/>
      <c r="W103" s="5"/>
      <c r="X103" s="5"/>
      <c r="Y103" s="26"/>
      <c r="Z103" s="5"/>
      <c r="AA103" s="5"/>
      <c r="AB103" s="5"/>
      <c r="AC103" s="26"/>
      <c r="AD103" s="5"/>
      <c r="AE103" s="5"/>
      <c r="AF103" s="5"/>
      <c r="AG103" s="26"/>
      <c r="AH103" s="5"/>
      <c r="AI103" s="5"/>
      <c r="AJ103" s="5"/>
      <c r="AK103" s="26"/>
      <c r="AL103" s="5"/>
      <c r="AM103" s="5"/>
      <c r="AN103" s="5"/>
      <c r="AO103" s="26"/>
      <c r="AP103" s="5"/>
      <c r="AQ103" s="5"/>
      <c r="AR103" s="5"/>
      <c r="AS103" s="5"/>
      <c r="AT103" s="26"/>
    </row>
    <row r="105" spans="1:158" ht="21" x14ac:dyDescent="0.4">
      <c r="A105" s="132" t="s">
        <v>107</v>
      </c>
      <c r="B105" s="132"/>
      <c r="C105" s="132"/>
      <c r="D105" s="132"/>
      <c r="E105" s="132"/>
      <c r="F105" s="132"/>
      <c r="G105" s="132"/>
      <c r="H105" s="76"/>
      <c r="I105" s="76"/>
      <c r="J105" s="76"/>
      <c r="K105" s="76"/>
      <c r="L105" s="76"/>
      <c r="M105" s="76"/>
      <c r="N105" s="5"/>
      <c r="O105" s="5"/>
      <c r="P105" s="5"/>
      <c r="Q105" s="26"/>
      <c r="R105" s="5"/>
      <c r="S105" s="5"/>
      <c r="T105" s="5"/>
      <c r="U105" s="26"/>
      <c r="V105" s="5"/>
      <c r="W105" s="5"/>
      <c r="X105" s="5"/>
      <c r="Y105" s="26"/>
      <c r="Z105" s="5"/>
      <c r="AA105" s="5"/>
      <c r="AB105" s="5"/>
      <c r="AC105" s="26"/>
      <c r="AD105" s="5"/>
      <c r="AE105" s="5"/>
      <c r="AF105" s="5"/>
      <c r="AG105" s="26"/>
      <c r="AH105" s="5"/>
      <c r="AI105" s="5"/>
      <c r="AJ105" s="5"/>
      <c r="AK105" s="26"/>
      <c r="AL105" s="5"/>
      <c r="AM105" s="5"/>
      <c r="AN105" s="5"/>
      <c r="AO105" s="26"/>
      <c r="AP105" s="5"/>
      <c r="AQ105" s="5"/>
      <c r="AR105" s="5"/>
      <c r="AS105" s="5"/>
      <c r="AT105" s="26"/>
    </row>
    <row r="106" spans="1:158" x14ac:dyDescent="0.25">
      <c r="A106" s="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"/>
      <c r="O106" s="5"/>
      <c r="P106" s="5"/>
      <c r="Q106" s="26"/>
      <c r="R106" s="5"/>
      <c r="S106" s="5"/>
      <c r="T106" s="5"/>
      <c r="U106" s="26"/>
      <c r="V106" s="5"/>
      <c r="W106" s="5"/>
      <c r="X106" s="5"/>
      <c r="Y106" s="26"/>
      <c r="Z106" s="5"/>
      <c r="AA106" s="5"/>
      <c r="AB106" s="5"/>
      <c r="AC106" s="26"/>
      <c r="AD106" s="5"/>
      <c r="AE106" s="5"/>
      <c r="AF106" s="5"/>
      <c r="AG106" s="26"/>
      <c r="AH106" s="5"/>
      <c r="AI106" s="5"/>
      <c r="AJ106" s="5"/>
      <c r="AK106" s="26"/>
      <c r="AL106" s="5"/>
      <c r="AM106" s="5"/>
      <c r="AN106" s="5"/>
      <c r="AO106" s="26"/>
      <c r="AP106" s="5"/>
      <c r="AQ106" s="5"/>
      <c r="AR106" s="5"/>
      <c r="AS106" s="5"/>
      <c r="AT106" s="26"/>
    </row>
    <row r="107" spans="1:158" x14ac:dyDescent="0.25">
      <c r="A107" s="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"/>
      <c r="O107" s="5"/>
      <c r="P107" s="5"/>
      <c r="Q107" s="26"/>
      <c r="R107" s="5"/>
      <c r="S107" s="5"/>
      <c r="T107" s="5"/>
      <c r="U107" s="26"/>
      <c r="V107" s="5"/>
      <c r="W107" s="5"/>
      <c r="X107" s="5"/>
      <c r="Y107" s="26"/>
      <c r="Z107" s="5"/>
      <c r="AA107" s="5"/>
      <c r="AB107" s="5"/>
      <c r="AC107" s="26"/>
      <c r="AD107" s="5"/>
      <c r="AE107" s="5"/>
      <c r="AF107" s="5"/>
      <c r="AG107" s="26"/>
      <c r="AH107" s="5"/>
      <c r="AI107" s="5"/>
      <c r="AJ107" s="5"/>
      <c r="AK107" s="26"/>
      <c r="AL107" s="5"/>
      <c r="AM107" s="5"/>
      <c r="AN107" s="5"/>
      <c r="AO107" s="26"/>
      <c r="AP107" s="5"/>
      <c r="AQ107" s="5"/>
      <c r="AR107" s="5"/>
      <c r="AS107" s="5"/>
      <c r="AT107" s="26"/>
    </row>
    <row r="108" spans="1:158" s="5" customFormat="1" x14ac:dyDescent="0.25"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Q108" s="26"/>
      <c r="U108" s="26"/>
      <c r="Y108" s="26"/>
      <c r="AC108" s="26"/>
      <c r="AG108" s="26"/>
      <c r="AK108" s="26"/>
      <c r="AO108" s="26"/>
      <c r="AT108" s="26"/>
    </row>
    <row r="109" spans="1:158" s="5" customFormat="1" x14ac:dyDescent="0.25"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Q109" s="26"/>
      <c r="U109" s="26"/>
      <c r="Y109" s="26"/>
      <c r="AC109" s="26"/>
      <c r="AG109" s="26"/>
      <c r="AK109" s="26"/>
      <c r="AO109" s="26"/>
      <c r="AT109" s="26"/>
    </row>
    <row r="110" spans="1:158" s="5" customFormat="1" x14ac:dyDescent="0.25"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Q110" s="26"/>
      <c r="U110" s="26"/>
      <c r="Y110" s="26"/>
      <c r="AC110" s="26"/>
      <c r="AG110" s="26"/>
      <c r="AK110" s="26"/>
      <c r="AO110" s="26"/>
      <c r="AT110" s="26"/>
    </row>
    <row r="111" spans="1:158" s="5" customFormat="1" x14ac:dyDescent="0.25"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Q111" s="26"/>
      <c r="U111" s="26"/>
      <c r="Y111" s="26"/>
      <c r="AC111" s="26"/>
      <c r="AG111" s="26"/>
      <c r="AK111" s="26"/>
      <c r="AO111" s="26"/>
      <c r="AT111" s="26"/>
    </row>
    <row r="112" spans="1:158" s="5" customFormat="1" x14ac:dyDescent="0.25"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Q112" s="26"/>
      <c r="U112" s="26"/>
      <c r="Y112" s="26"/>
      <c r="AC112" s="26"/>
      <c r="AG112" s="26"/>
      <c r="AK112" s="26"/>
      <c r="AO112" s="26"/>
      <c r="AT112" s="26"/>
    </row>
    <row r="113" spans="2:46" s="5" customFormat="1" x14ac:dyDescent="0.25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5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5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5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5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5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5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5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5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5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5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5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5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5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5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5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x14ac:dyDescent="0.25">
      <c r="A129" s="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"/>
      <c r="O129" s="5"/>
      <c r="P129" s="5"/>
      <c r="Q129" s="26"/>
      <c r="R129" s="5"/>
      <c r="S129" s="5"/>
      <c r="T129" s="5"/>
      <c r="U129" s="26"/>
      <c r="V129" s="5"/>
      <c r="W129" s="5"/>
      <c r="X129" s="5"/>
      <c r="Y129" s="26"/>
      <c r="Z129" s="5"/>
      <c r="AA129" s="5"/>
      <c r="AB129" s="5"/>
      <c r="AC129" s="26"/>
      <c r="AD129" s="5"/>
      <c r="AE129" s="5"/>
      <c r="AF129" s="5"/>
      <c r="AG129" s="26"/>
      <c r="AH129" s="5"/>
      <c r="AI129" s="5"/>
      <c r="AJ129" s="5"/>
      <c r="AK129" s="26"/>
      <c r="AL129" s="5"/>
      <c r="AM129" s="5"/>
      <c r="AN129" s="5"/>
      <c r="AO129" s="26"/>
      <c r="AP129" s="5"/>
      <c r="AQ129" s="5"/>
      <c r="AR129" s="5"/>
      <c r="AS129" s="5"/>
      <c r="AT129" s="26"/>
    </row>
    <row r="130" spans="1:46" x14ac:dyDescent="0.25">
      <c r="A130" s="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"/>
      <c r="O130" s="5"/>
      <c r="P130" s="5"/>
      <c r="Q130" s="26"/>
      <c r="R130" s="5"/>
      <c r="S130" s="5"/>
      <c r="T130" s="5"/>
      <c r="U130" s="26"/>
      <c r="V130" s="5"/>
      <c r="W130" s="5"/>
      <c r="X130" s="5"/>
      <c r="Y130" s="26"/>
      <c r="Z130" s="5"/>
      <c r="AA130" s="5"/>
      <c r="AB130" s="5"/>
      <c r="AC130" s="26"/>
      <c r="AD130" s="5"/>
      <c r="AE130" s="5"/>
      <c r="AF130" s="5"/>
      <c r="AG130" s="26"/>
      <c r="AH130" s="5"/>
      <c r="AI130" s="5"/>
      <c r="AJ130" s="5"/>
      <c r="AK130" s="26"/>
      <c r="AL130" s="5"/>
      <c r="AM130" s="5"/>
      <c r="AN130" s="5"/>
      <c r="AO130" s="26"/>
      <c r="AP130" s="5"/>
      <c r="AQ130" s="5"/>
      <c r="AR130" s="5"/>
      <c r="AS130" s="5"/>
      <c r="AT130" s="26"/>
    </row>
    <row r="131" spans="1:46" x14ac:dyDescent="0.25">
      <c r="A131" s="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"/>
      <c r="O131" s="5"/>
      <c r="P131" s="5"/>
      <c r="Q131" s="26"/>
      <c r="R131" s="5"/>
      <c r="S131" s="5"/>
      <c r="T131" s="5"/>
      <c r="U131" s="26"/>
      <c r="V131" s="5"/>
      <c r="W131" s="5"/>
      <c r="X131" s="5"/>
      <c r="Y131" s="26"/>
      <c r="Z131" s="5"/>
      <c r="AA131" s="5"/>
      <c r="AB131" s="5"/>
      <c r="AC131" s="26"/>
      <c r="AD131" s="5"/>
      <c r="AE131" s="5"/>
      <c r="AF131" s="5"/>
      <c r="AG131" s="26"/>
      <c r="AH131" s="5"/>
      <c r="AI131" s="5"/>
      <c r="AJ131" s="5"/>
      <c r="AK131" s="26"/>
      <c r="AL131" s="5"/>
      <c r="AM131" s="5"/>
      <c r="AN131" s="5"/>
      <c r="AO131" s="26"/>
      <c r="AP131" s="5"/>
      <c r="AQ131" s="5"/>
      <c r="AR131" s="5"/>
      <c r="AS131" s="5"/>
      <c r="AT131" s="26"/>
    </row>
    <row r="132" spans="1:46" x14ac:dyDescent="0.25">
      <c r="A132" s="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</row>
    <row r="133" spans="1:46" x14ac:dyDescent="0.25">
      <c r="A133" s="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</row>
    <row r="134" spans="1:46" x14ac:dyDescent="0.25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</row>
    <row r="135" spans="1:46" x14ac:dyDescent="0.25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</row>
    <row r="136" spans="1:46" x14ac:dyDescent="0.25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</row>
    <row r="137" spans="1:46" x14ac:dyDescent="0.25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5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5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5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5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5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5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5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5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5">
      <c r="B146" s="77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</row>
    <row r="147" spans="1:13" x14ac:dyDescent="0.25">
      <c r="B147" s="77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</row>
    <row r="148" spans="1:13" x14ac:dyDescent="0.25">
      <c r="B148" s="77"/>
      <c r="C148" s="77"/>
      <c r="D148" s="77"/>
      <c r="E148" s="77"/>
      <c r="F148" s="77"/>
      <c r="G148" s="77"/>
      <c r="H148" s="77"/>
      <c r="I148" s="77"/>
      <c r="J148" s="77"/>
      <c r="K148" s="77"/>
      <c r="L148" s="77"/>
      <c r="M148" s="77"/>
    </row>
    <row r="149" spans="1:13" x14ac:dyDescent="0.25">
      <c r="B149" s="77"/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</row>
    <row r="150" spans="1:13" x14ac:dyDescent="0.25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</row>
    <row r="151" spans="1:13" x14ac:dyDescent="0.25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5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5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5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5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5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5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5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5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5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5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5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5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5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5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5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5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5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5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5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5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5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5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5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5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5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5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5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5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5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5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5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5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5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5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5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5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5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5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5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5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5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5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5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5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5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5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5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5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5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5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5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5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5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5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5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5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5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5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5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5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5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5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5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5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5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5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5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5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5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5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5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5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5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5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5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5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5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5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5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5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5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5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5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5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5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5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5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5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5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5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5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5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5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5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5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5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5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5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5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5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5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5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5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5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5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5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5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5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5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5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5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5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5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5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5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5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5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5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5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5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5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5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5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5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5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5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5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5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5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5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5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5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5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5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5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5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5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5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5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5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5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5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5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5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5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5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5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5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5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5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5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5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5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5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5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5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5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5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5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5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5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5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5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5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5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5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5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</sheetData>
  <mergeCells count="11">
    <mergeCell ref="A105:G105"/>
    <mergeCell ref="A5:A6"/>
    <mergeCell ref="J4:M4"/>
    <mergeCell ref="B5:E5"/>
    <mergeCell ref="F5:I5"/>
    <mergeCell ref="J5:M5"/>
    <mergeCell ref="N5:AT5"/>
    <mergeCell ref="A1:X1"/>
    <mergeCell ref="A2:X2"/>
    <mergeCell ref="AQ2:AT2"/>
    <mergeCell ref="J3:M3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01.10.2023</vt:lpstr>
      <vt:lpstr>'на 01.10.2023'!Заголовки_для_печати</vt:lpstr>
      <vt:lpstr>'на 01.10.2023'!Область_печати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2022-10-28T05:30:42Z</cp:lastPrinted>
  <dcterms:created xsi:type="dcterms:W3CDTF">2013-04-03T04:53:01Z</dcterms:created>
  <dcterms:modified xsi:type="dcterms:W3CDTF">2023-11-01T09:56:02Z</dcterms:modified>
</cp:coreProperties>
</file>