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0" windowWidth="13440" windowHeight="12396"/>
  </bookViews>
  <sheets>
    <sheet name="на 01.07.2023" sheetId="1" r:id="rId1"/>
  </sheets>
  <definedNames>
    <definedName name="_xlnm.Print_Titles" localSheetId="0">'на 01.07.2023'!$5:$6</definedName>
    <definedName name="_xlnm.Print_Area" localSheetId="0">'на 01.07.2023'!$A$1:$M$109</definedName>
  </definedNames>
  <calcPr calcId="145621"/>
</workbook>
</file>

<file path=xl/calcChain.xml><?xml version="1.0" encoding="utf-8"?>
<calcChain xmlns="http://schemas.openxmlformats.org/spreadsheetml/2006/main">
  <c r="B43" i="1" l="1"/>
  <c r="H24" i="1"/>
  <c r="H23" i="1"/>
  <c r="G23" i="1"/>
  <c r="I44" i="1" l="1"/>
  <c r="I45" i="1"/>
  <c r="I46" i="1"/>
  <c r="I47" i="1"/>
  <c r="I48" i="1"/>
  <c r="I49" i="1"/>
  <c r="M44" i="1"/>
  <c r="M45" i="1"/>
  <c r="M46" i="1"/>
  <c r="M47" i="1"/>
  <c r="M48" i="1"/>
  <c r="M49" i="1"/>
  <c r="D61" i="1" l="1"/>
  <c r="D62" i="1"/>
  <c r="C76" i="1"/>
  <c r="D76" i="1"/>
  <c r="B76" i="1"/>
  <c r="B77" i="1"/>
  <c r="C77" i="1"/>
  <c r="D77" i="1"/>
  <c r="C74" i="1"/>
  <c r="D74" i="1"/>
  <c r="B74" i="1"/>
  <c r="B99" i="1"/>
  <c r="C99" i="1"/>
  <c r="D99" i="1"/>
  <c r="B100" i="1"/>
  <c r="C100" i="1"/>
  <c r="D100" i="1"/>
  <c r="C98" i="1"/>
  <c r="D98" i="1"/>
  <c r="B98" i="1"/>
  <c r="D93" i="1"/>
  <c r="C93" i="1"/>
  <c r="B93" i="1"/>
  <c r="C84" i="1"/>
  <c r="D84" i="1"/>
  <c r="C85" i="1"/>
  <c r="D85" i="1"/>
  <c r="B85" i="1"/>
  <c r="B84" i="1"/>
  <c r="C71" i="1"/>
  <c r="D71" i="1"/>
  <c r="B71" i="1"/>
  <c r="B69" i="1"/>
  <c r="C69" i="1"/>
  <c r="D69" i="1"/>
  <c r="D67" i="1" s="1"/>
  <c r="B66" i="1"/>
  <c r="B65" i="1"/>
  <c r="C65" i="1"/>
  <c r="D65" i="1"/>
  <c r="C66" i="1"/>
  <c r="D66" i="1"/>
  <c r="C64" i="1"/>
  <c r="D64" i="1"/>
  <c r="B64" i="1"/>
  <c r="B58" i="1"/>
  <c r="F60" i="1"/>
  <c r="D54" i="1"/>
  <c r="C54" i="1"/>
  <c r="B54" i="1"/>
  <c r="C52" i="1"/>
  <c r="B52" i="1"/>
  <c r="G37" i="1"/>
  <c r="B73" i="1" l="1"/>
  <c r="B78" i="1"/>
  <c r="C58" i="1" l="1"/>
  <c r="D52" i="1"/>
  <c r="B53" i="1"/>
  <c r="C53" i="1"/>
  <c r="D53" i="1"/>
  <c r="K78" i="1"/>
  <c r="L78" i="1"/>
  <c r="J78" i="1"/>
  <c r="G78" i="1" l="1"/>
  <c r="H78" i="1"/>
  <c r="F78" i="1"/>
  <c r="M79" i="1" l="1"/>
  <c r="D79" i="1"/>
  <c r="D78" i="1" s="1"/>
  <c r="C79" i="1"/>
  <c r="C78" i="1" s="1"/>
  <c r="M78" i="1"/>
  <c r="I69" i="1"/>
  <c r="E69" i="1"/>
  <c r="E79" i="1" l="1"/>
  <c r="B83" i="1" l="1"/>
  <c r="G8" i="1" l="1"/>
  <c r="F23" i="1"/>
  <c r="G10" i="1"/>
  <c r="H10" i="1"/>
  <c r="F10" i="1"/>
  <c r="B40" i="1" l="1"/>
  <c r="C42" i="1" l="1"/>
  <c r="B33" i="1"/>
  <c r="I33" i="1"/>
  <c r="E71" i="1" l="1"/>
  <c r="C57" i="1"/>
  <c r="C55" i="1"/>
  <c r="C56" i="1"/>
  <c r="G67" i="1"/>
  <c r="D40" i="1" l="1"/>
  <c r="C40" i="1"/>
  <c r="L37" i="1"/>
  <c r="E40" i="1" l="1"/>
  <c r="D96" i="1" l="1"/>
  <c r="C96" i="1"/>
  <c r="L51" i="1" l="1"/>
  <c r="J37" i="1" l="1"/>
  <c r="F37" i="1" l="1"/>
  <c r="B96" i="1"/>
  <c r="B95" i="1"/>
  <c r="B87" i="1"/>
  <c r="D82" i="1"/>
  <c r="D83" i="1"/>
  <c r="D81" i="1"/>
  <c r="C82" i="1"/>
  <c r="C83" i="1"/>
  <c r="C81" i="1"/>
  <c r="B82" i="1"/>
  <c r="B81" i="1"/>
  <c r="C61" i="1"/>
  <c r="B62" i="1"/>
  <c r="B61" i="1"/>
  <c r="C62" i="1"/>
  <c r="D55" i="1" l="1"/>
  <c r="D56" i="1"/>
  <c r="D57" i="1"/>
  <c r="D58" i="1"/>
  <c r="B55" i="1"/>
  <c r="B56" i="1"/>
  <c r="B57" i="1"/>
  <c r="B51" i="1" l="1"/>
  <c r="D42" i="1"/>
  <c r="B23" i="1" l="1"/>
  <c r="L86" i="1" l="1"/>
  <c r="K86" i="1"/>
  <c r="J86" i="1"/>
  <c r="G86" i="1"/>
  <c r="H86" i="1"/>
  <c r="F86" i="1"/>
  <c r="M54" i="1"/>
  <c r="B41" i="1" l="1"/>
  <c r="G101" i="1"/>
  <c r="B86" i="1" l="1"/>
  <c r="B42" i="1" l="1"/>
  <c r="B37" i="1" s="1"/>
  <c r="C41" i="1"/>
  <c r="C37" i="1" s="1"/>
  <c r="D41" i="1"/>
  <c r="D37" i="1" s="1"/>
  <c r="H8" i="1" l="1"/>
  <c r="L73" i="1" l="1"/>
  <c r="K73" i="1"/>
  <c r="J73" i="1"/>
  <c r="G73" i="1"/>
  <c r="H73" i="1"/>
  <c r="F73" i="1"/>
  <c r="L89" i="1"/>
  <c r="K89" i="1"/>
  <c r="J89" i="1"/>
  <c r="G89" i="1"/>
  <c r="H89" i="1"/>
  <c r="F89" i="1"/>
  <c r="C73" i="1"/>
  <c r="D73" i="1" l="1"/>
  <c r="B89" i="1"/>
  <c r="K37" i="1" l="1"/>
  <c r="H37" i="1"/>
  <c r="F80" i="1" l="1"/>
  <c r="G80" i="1"/>
  <c r="H80" i="1"/>
  <c r="I78" i="1" l="1"/>
  <c r="E68" i="1"/>
  <c r="B60" i="1"/>
  <c r="G51" i="1"/>
  <c r="D86" i="1"/>
  <c r="I88" i="1"/>
  <c r="F67" i="1"/>
  <c r="G63" i="1"/>
  <c r="H63" i="1"/>
  <c r="F63" i="1"/>
  <c r="G97" i="1"/>
  <c r="H97" i="1"/>
  <c r="F97" i="1"/>
  <c r="I100" i="1"/>
  <c r="M27" i="1"/>
  <c r="F8" i="1"/>
  <c r="G22" i="1"/>
  <c r="G21" i="1" s="1"/>
  <c r="G35" i="1" s="1"/>
  <c r="F22" i="1"/>
  <c r="F21" i="1" s="1"/>
  <c r="C10" i="1"/>
  <c r="B10" i="1"/>
  <c r="M103" i="1"/>
  <c r="K94" i="1"/>
  <c r="J94" i="1"/>
  <c r="H22" i="1"/>
  <c r="H21" i="1" s="1"/>
  <c r="H35" i="1" s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K63" i="1"/>
  <c r="L63" i="1"/>
  <c r="J63" i="1"/>
  <c r="K67" i="1"/>
  <c r="L67" i="1"/>
  <c r="J67" i="1"/>
  <c r="H67" i="1"/>
  <c r="I68" i="1"/>
  <c r="I12" i="1"/>
  <c r="I38" i="1"/>
  <c r="C101" i="1"/>
  <c r="D101" i="1"/>
  <c r="B101" i="1"/>
  <c r="C94" i="1"/>
  <c r="J51" i="1"/>
  <c r="M70" i="1"/>
  <c r="M74" i="1"/>
  <c r="M75" i="1"/>
  <c r="M76" i="1"/>
  <c r="M87" i="1"/>
  <c r="M59" i="1"/>
  <c r="M61" i="1"/>
  <c r="M64" i="1"/>
  <c r="M38" i="1"/>
  <c r="K97" i="1"/>
  <c r="L97" i="1"/>
  <c r="J97" i="1"/>
  <c r="C27" i="1"/>
  <c r="D27" i="1"/>
  <c r="B27" i="1"/>
  <c r="I15" i="1"/>
  <c r="I103" i="1"/>
  <c r="I102" i="1"/>
  <c r="L101" i="1"/>
  <c r="K101" i="1"/>
  <c r="J101" i="1"/>
  <c r="H101" i="1"/>
  <c r="F101" i="1"/>
  <c r="I98" i="1"/>
  <c r="I96" i="1"/>
  <c r="L94" i="1"/>
  <c r="H94" i="1"/>
  <c r="G94" i="1"/>
  <c r="F94" i="1"/>
  <c r="I93" i="1"/>
  <c r="D92" i="1"/>
  <c r="C92" i="1"/>
  <c r="B92" i="1"/>
  <c r="D91" i="1"/>
  <c r="C91" i="1"/>
  <c r="B91" i="1"/>
  <c r="D90" i="1"/>
  <c r="C90" i="1"/>
  <c r="B90" i="1"/>
  <c r="D89" i="1"/>
  <c r="I85" i="1"/>
  <c r="I83" i="1"/>
  <c r="I82" i="1"/>
  <c r="I81" i="1"/>
  <c r="C80" i="1"/>
  <c r="B80" i="1"/>
  <c r="L80" i="1"/>
  <c r="K80" i="1"/>
  <c r="J80" i="1"/>
  <c r="I75" i="1"/>
  <c r="I72" i="1"/>
  <c r="I70" i="1"/>
  <c r="I62" i="1"/>
  <c r="I61" i="1"/>
  <c r="L60" i="1"/>
  <c r="L50" i="1" s="1"/>
  <c r="K60" i="1"/>
  <c r="J60" i="1"/>
  <c r="H60" i="1"/>
  <c r="G60" i="1"/>
  <c r="I59" i="1"/>
  <c r="I56" i="1"/>
  <c r="I55" i="1"/>
  <c r="I54" i="1"/>
  <c r="I53" i="1"/>
  <c r="I52" i="1"/>
  <c r="E52" i="1"/>
  <c r="K51" i="1"/>
  <c r="K50" i="1" s="1"/>
  <c r="H51" i="1"/>
  <c r="F51" i="1"/>
  <c r="F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Q35" i="1" s="1"/>
  <c r="AQ43" i="1" s="1"/>
  <c r="AP22" i="1"/>
  <c r="AP35" i="1" s="1"/>
  <c r="AN22" i="1"/>
  <c r="AN35" i="1" s="1"/>
  <c r="AN43" i="1" s="1"/>
  <c r="AM22" i="1"/>
  <c r="AL22" i="1"/>
  <c r="AL35" i="1" s="1"/>
  <c r="AJ22" i="1"/>
  <c r="AJ35" i="1" s="1"/>
  <c r="AI22" i="1"/>
  <c r="AI35" i="1" s="1"/>
  <c r="AH22" i="1"/>
  <c r="AH35" i="1" s="1"/>
  <c r="AF22" i="1"/>
  <c r="AF35" i="1" s="1"/>
  <c r="AE22" i="1"/>
  <c r="AE35" i="1" s="1"/>
  <c r="AD22" i="1"/>
  <c r="AD35" i="1" s="1"/>
  <c r="AB22" i="1"/>
  <c r="AB35" i="1" s="1"/>
  <c r="AA22" i="1"/>
  <c r="AA35" i="1" s="1"/>
  <c r="Z22" i="1"/>
  <c r="Z35" i="1" s="1"/>
  <c r="X22" i="1"/>
  <c r="X35" i="1" s="1"/>
  <c r="X43" i="1" s="1"/>
  <c r="W22" i="1"/>
  <c r="W35" i="1" s="1"/>
  <c r="V22" i="1"/>
  <c r="V35" i="1" s="1"/>
  <c r="T22" i="1"/>
  <c r="S22" i="1"/>
  <c r="S35" i="1" s="1"/>
  <c r="R22" i="1"/>
  <c r="R35" i="1" s="1"/>
  <c r="P22" i="1"/>
  <c r="P35" i="1" s="1"/>
  <c r="O22" i="1"/>
  <c r="O35" i="1" s="1"/>
  <c r="N22" i="1"/>
  <c r="N35" i="1" s="1"/>
  <c r="L22" i="1"/>
  <c r="L21" i="1" s="1"/>
  <c r="K22" i="1"/>
  <c r="K21" i="1" s="1"/>
  <c r="J22" i="1"/>
  <c r="J21" i="1" s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E55" i="1"/>
  <c r="E96" i="1"/>
  <c r="E64" i="1"/>
  <c r="E72" i="1"/>
  <c r="C89" i="1"/>
  <c r="E38" i="1"/>
  <c r="T35" i="1"/>
  <c r="U35" i="1" s="1"/>
  <c r="E56" i="1"/>
  <c r="I37" i="1"/>
  <c r="D97" i="1"/>
  <c r="C97" i="1"/>
  <c r="B97" i="1"/>
  <c r="E75" i="1"/>
  <c r="D60" i="1"/>
  <c r="I87" i="1"/>
  <c r="E87" i="1"/>
  <c r="M50" i="1" l="1"/>
  <c r="L104" i="1"/>
  <c r="F104" i="1"/>
  <c r="G104" i="1"/>
  <c r="H50" i="1"/>
  <c r="I50" i="1" s="1"/>
  <c r="J104" i="1"/>
  <c r="K104" i="1"/>
  <c r="J50" i="1"/>
  <c r="H104" i="1"/>
  <c r="I104" i="1" s="1"/>
  <c r="G50" i="1"/>
  <c r="AK22" i="1"/>
  <c r="O43" i="1"/>
  <c r="R43" i="1"/>
  <c r="U22" i="1"/>
  <c r="Z43" i="1"/>
  <c r="AE43" i="1"/>
  <c r="AP43" i="1"/>
  <c r="AS22" i="1"/>
  <c r="AS35" i="1" s="1"/>
  <c r="AS43" i="1" s="1"/>
  <c r="AT22" i="1"/>
  <c r="N43" i="1"/>
  <c r="P43" i="1"/>
  <c r="S43" i="1"/>
  <c r="V43" i="1"/>
  <c r="AA43" i="1"/>
  <c r="AD43" i="1"/>
  <c r="AF43" i="1"/>
  <c r="AG43" i="1" s="1"/>
  <c r="AI43" i="1"/>
  <c r="AL43" i="1"/>
  <c r="B22" i="1"/>
  <c r="B21" i="1" s="1"/>
  <c r="I97" i="1"/>
  <c r="J35" i="1"/>
  <c r="J43" i="1" s="1"/>
  <c r="Q22" i="1"/>
  <c r="AC22" i="1"/>
  <c r="AO37" i="1"/>
  <c r="D80" i="1"/>
  <c r="Y37" i="1"/>
  <c r="AG37" i="1"/>
  <c r="AK37" i="1"/>
  <c r="AK35" i="1"/>
  <c r="AJ43" i="1"/>
  <c r="AC35" i="1"/>
  <c r="T43" i="1"/>
  <c r="E62" i="1"/>
  <c r="E12" i="1"/>
  <c r="M101" i="1"/>
  <c r="M86" i="1"/>
  <c r="E19" i="1"/>
  <c r="Q37" i="1"/>
  <c r="U37" i="1"/>
  <c r="E81" i="1"/>
  <c r="I89" i="1"/>
  <c r="E98" i="1"/>
  <c r="I86" i="1"/>
  <c r="D22" i="1"/>
  <c r="D21" i="1" s="1"/>
  <c r="I73" i="1"/>
  <c r="E74" i="1"/>
  <c r="E54" i="1"/>
  <c r="E53" i="1"/>
  <c r="E25" i="1"/>
  <c r="E17" i="1"/>
  <c r="C8" i="1"/>
  <c r="E14" i="1"/>
  <c r="L35" i="1"/>
  <c r="L43" i="1" s="1"/>
  <c r="I22" i="1"/>
  <c r="E31" i="1"/>
  <c r="E28" i="1"/>
  <c r="E27" i="1"/>
  <c r="G36" i="1"/>
  <c r="I8" i="1"/>
  <c r="H43" i="1"/>
  <c r="B8" i="1"/>
  <c r="F35" i="1"/>
  <c r="AR43" i="1"/>
  <c r="AT43" i="1" s="1"/>
  <c r="AT35" i="1"/>
  <c r="U43" i="1"/>
  <c r="W43" i="1"/>
  <c r="Y43" i="1" s="1"/>
  <c r="Y35" i="1"/>
  <c r="Q35" i="1"/>
  <c r="Y22" i="1"/>
  <c r="M22" i="1"/>
  <c r="AG22" i="1"/>
  <c r="E89" i="1"/>
  <c r="E15" i="1"/>
  <c r="E16" i="1"/>
  <c r="D8" i="1"/>
  <c r="M21" i="1"/>
  <c r="AH43" i="1"/>
  <c r="E24" i="1"/>
  <c r="E33" i="1"/>
  <c r="E82" i="1"/>
  <c r="I94" i="1"/>
  <c r="M63" i="1"/>
  <c r="M8" i="1"/>
  <c r="E11" i="1"/>
  <c r="C63" i="1"/>
  <c r="D51" i="1"/>
  <c r="I101" i="1"/>
  <c r="E97" i="1"/>
  <c r="C86" i="1"/>
  <c r="C104" i="1" s="1"/>
  <c r="E85" i="1"/>
  <c r="E83" i="1"/>
  <c r="I80" i="1"/>
  <c r="I67" i="1"/>
  <c r="C60" i="1"/>
  <c r="E60" i="1" s="1"/>
  <c r="I60" i="1"/>
  <c r="B94" i="1"/>
  <c r="E88" i="1"/>
  <c r="E76" i="1"/>
  <c r="M73" i="1"/>
  <c r="M67" i="1"/>
  <c r="E70" i="1"/>
  <c r="M60" i="1"/>
  <c r="E61" i="1"/>
  <c r="E59" i="1"/>
  <c r="C51" i="1"/>
  <c r="M51" i="1"/>
  <c r="I51" i="1"/>
  <c r="M37" i="1"/>
  <c r="E37" i="1"/>
  <c r="K35" i="1"/>
  <c r="D63" i="1"/>
  <c r="B63" i="1"/>
  <c r="C67" i="1"/>
  <c r="B67" i="1"/>
  <c r="D94" i="1"/>
  <c r="D104" i="1" s="1"/>
  <c r="I23" i="1"/>
  <c r="C23" i="1"/>
  <c r="C22" i="1" s="1"/>
  <c r="E13" i="1"/>
  <c r="E9" i="1"/>
  <c r="AG35" i="1"/>
  <c r="AM35" i="1"/>
  <c r="AO22" i="1"/>
  <c r="AC37" i="1"/>
  <c r="AB43" i="1"/>
  <c r="AT37" i="1"/>
  <c r="E93" i="1"/>
  <c r="I21" i="1"/>
  <c r="D10" i="1"/>
  <c r="E10" i="1" s="1"/>
  <c r="I10" i="1"/>
  <c r="C50" i="1" l="1"/>
  <c r="M104" i="1"/>
  <c r="D50" i="1"/>
  <c r="E50" i="1" s="1"/>
  <c r="AK43" i="1"/>
  <c r="Q43" i="1"/>
  <c r="B50" i="1"/>
  <c r="B104" i="1"/>
  <c r="E80" i="1"/>
  <c r="H105" i="1"/>
  <c r="B35" i="1"/>
  <c r="AC43" i="1"/>
  <c r="J36" i="1"/>
  <c r="E23" i="1"/>
  <c r="E73" i="1"/>
  <c r="E8" i="1"/>
  <c r="L36" i="1"/>
  <c r="J105" i="1"/>
  <c r="I35" i="1"/>
  <c r="G43" i="1"/>
  <c r="I43" i="1" s="1"/>
  <c r="H36" i="1"/>
  <c r="D35" i="1"/>
  <c r="D43" i="1" s="1"/>
  <c r="F43" i="1"/>
  <c r="F105" i="1" s="1"/>
  <c r="F36" i="1"/>
  <c r="E51" i="1"/>
  <c r="E86" i="1"/>
  <c r="E67" i="1"/>
  <c r="L105" i="1"/>
  <c r="AM43" i="1"/>
  <c r="AO43" i="1" s="1"/>
  <c r="AO35" i="1"/>
  <c r="C21" i="1"/>
  <c r="C35" i="1" s="1"/>
  <c r="C43" i="1" s="1"/>
  <c r="E22" i="1"/>
  <c r="E63" i="1"/>
  <c r="E94" i="1"/>
  <c r="K36" i="1"/>
  <c r="M35" i="1"/>
  <c r="K43" i="1"/>
  <c r="K105" i="1" s="1"/>
  <c r="B105" i="1" l="1"/>
  <c r="E78" i="1"/>
  <c r="B36" i="1"/>
  <c r="D105" i="1"/>
  <c r="D36" i="1"/>
  <c r="G105" i="1"/>
  <c r="I36" i="1"/>
  <c r="M43" i="1"/>
  <c r="C36" i="1"/>
  <c r="M36" i="1"/>
  <c r="E21" i="1"/>
  <c r="E36" i="1" l="1"/>
  <c r="E43" i="1"/>
  <c r="E35" i="1"/>
  <c r="C105" i="1" l="1"/>
</calcChain>
</file>

<file path=xl/sharedStrings.xml><?xml version="1.0" encoding="utf-8"?>
<sst xmlns="http://schemas.openxmlformats.org/spreadsheetml/2006/main" count="149" uniqueCount="113">
  <si>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</si>
  <si>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</si>
  <si>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</si>
  <si>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</si>
  <si>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</si>
  <si>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</si>
  <si>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</si>
  <si>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</si>
  <si>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</si>
  <si>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</si>
  <si>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</si>
  <si>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</si>
  <si>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</si>
  <si>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</si>
  <si>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</si>
  <si>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</si>
  <si>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</si>
  <si>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</si>
  <si>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</si>
  <si>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</si>
  <si>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</si>
  <si>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</si>
  <si>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</si>
  <si>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</si>
  <si>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</si>
  <si>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</si>
  <si>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</si>
  <si>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</si>
  <si>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</si>
  <si>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</si>
  <si>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</si>
  <si>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</si>
  <si>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</si>
  <si>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</si>
  <si>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</si>
  <si>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</si>
  <si>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</si>
  <si>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</si>
  <si>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</si>
  <si>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</si>
  <si>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</si>
  <si>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</si>
  <si>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</si>
  <si>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</si>
  <si>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РФ,высших исполнительных органов государственной власти субъектов РФ,местных администраций</t>
  </si>
  <si>
    <t>Судебная система</t>
  </si>
  <si>
    <t>Обеспечение деятельности финансовых,налоговых и таможных органов и органов финансового (финансово-бюджетного) надзора</t>
  </si>
  <si>
    <t>Обеспечение проведения выборов и референдумов</t>
  </si>
  <si>
    <t>Резервный фонд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</si>
  <si>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</si>
  <si>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</si>
  <si>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</si>
  <si>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</si>
  <si>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</si>
  <si>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</si>
  <si>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</si>
  <si>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</si>
  <si>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</si>
  <si>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</si>
  <si>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</si>
  <si>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</si>
  <si>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</si>
  <si>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</si>
  <si>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</si>
  <si>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</si>
  <si>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</si>
  <si>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</si>
  <si>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</si>
  <si>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</si>
  <si>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</si>
  <si>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</si>
  <si>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</si>
  <si>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</si>
  <si>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</si>
  <si>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</si>
  <si>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</si>
  <si>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</si>
  <si>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</si>
  <si>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</si>
  <si>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Обеспечение пожарной безопасности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</si>
  <si>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</si>
  <si>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</si>
  <si>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</si>
  <si>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</si>
  <si>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</si>
  <si>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</si>
  <si>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</si>
  <si>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</si>
  <si>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</si>
  <si>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</si>
  <si>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</si>
  <si>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</si>
  <si>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</si>
  <si>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</si>
  <si>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</si>
  <si>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Другие вопросы в области жилищно-коммунального хозяйства</t>
  </si>
  <si>
    <t>Налог за пользование природными ресурсами</t>
  </si>
  <si>
    <t>Связь и информатика</t>
  </si>
  <si>
    <t>Доходы от реализации имущества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</si>
  <si>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</si>
  <si>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>Инициативные платежи</t>
  </si>
  <si>
    <t>Прочие неналоговые доходы</t>
  </si>
  <si>
    <t xml:space="preserve"> И.о. начальника Управления финансов                                                                     О.В.Скаридова</t>
  </si>
  <si>
    <t>План на 2023год</t>
  </si>
  <si>
    <t>в том числе по доп. нормативу (32,2%)</t>
  </si>
  <si>
    <t>Мобилизационная подготовка экономики</t>
  </si>
  <si>
    <t>Транспорт</t>
  </si>
  <si>
    <t>ОХРАНА ОКРУЖАЮЩЕЙ СРЕДЫ</t>
  </si>
  <si>
    <t>Другие вопросы в области охраны окружающей среды</t>
  </si>
  <si>
    <t xml:space="preserve"> по состоянию на 01.07.2023 года</t>
  </si>
  <si>
    <t>План I полугодие</t>
  </si>
  <si>
    <t>исполнено на 01.07.2023г.</t>
  </si>
  <si>
    <t>% исполнения за I полугодие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</si>
</sst>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139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7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7" fontId="16" fillId="4" borderId="1" xfId="0" applyNumberFormat="1" applyFont="1" applyFill="1" applyBorder="1" applyAlignment="1">
      <alignment horizontal="center" vertical="center"/>
    </xf>
    <xf numFmtId="167" fontId="15" fillId="4" borderId="1" xfId="0" applyNumberFormat="1" applyFont="1" applyFill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13" fillId="0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5" fontId="2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165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/>
    </xf>
    <xf numFmtId="165" fontId="25" fillId="0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165" fontId="15" fillId="0" borderId="4" xfId="1" applyNumberFormat="1" applyFont="1" applyFill="1" applyBorder="1" applyAlignment="1">
      <alignment horizontal="center" vertical="center" wrapText="1"/>
    </xf>
    <xf numFmtId="165" fontId="13" fillId="8" borderId="1" xfId="3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5" fontId="13" fillId="0" borderId="0" xfId="3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center" vertical="center"/>
    </xf>
    <xf numFmtId="165" fontId="13" fillId="10" borderId="1" xfId="2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 wrapText="1"/>
    </xf>
    <xf numFmtId="165" fontId="13" fillId="10" borderId="1" xfId="0" applyNumberFormat="1" applyFont="1" applyFill="1" applyBorder="1" applyAlignment="1">
      <alignment horizontal="center" vertical="center"/>
    </xf>
    <xf numFmtId="166" fontId="13" fillId="10" borderId="1" xfId="2" applyNumberFormat="1" applyFont="1" applyFill="1" applyBorder="1" applyAlignment="1">
      <alignment horizontal="center" vertical="center"/>
    </xf>
    <xf numFmtId="1" fontId="13" fillId="10" borderId="1" xfId="0" applyNumberFormat="1" applyFont="1" applyFill="1" applyBorder="1" applyAlignment="1">
      <alignment horizontal="left"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29" fillId="0" borderId="0" xfId="3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166" fontId="13" fillId="11" borderId="1" xfId="2" applyNumberFormat="1" applyFont="1" applyFill="1" applyBorder="1" applyAlignment="1">
      <alignment horizontal="center" vertical="center"/>
    </xf>
    <xf numFmtId="166" fontId="13" fillId="0" borderId="1" xfId="2" applyNumberFormat="1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center" vertical="center"/>
    </xf>
    <xf numFmtId="165" fontId="13" fillId="12" borderId="1" xfId="3" applyNumberFormat="1" applyFont="1" applyFill="1" applyBorder="1" applyAlignment="1">
      <alignment horizontal="center" vertical="center"/>
    </xf>
    <xf numFmtId="166" fontId="13" fillId="12" borderId="1" xfId="0" applyNumberFormat="1" applyFont="1" applyFill="1" applyBorder="1" applyAlignment="1">
      <alignment horizontal="center" vertical="center" wrapText="1"/>
    </xf>
    <xf numFmtId="166" fontId="15" fillId="12" borderId="1" xfId="0" applyNumberFormat="1" applyFont="1" applyFill="1" applyBorder="1" applyAlignment="1">
      <alignment horizontal="center" vertical="center" wrapText="1"/>
    </xf>
    <xf numFmtId="166" fontId="13" fillId="12" borderId="1" xfId="2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5" fontId="11" fillId="0" borderId="0" xfId="0" applyNumberFormat="1" applyFont="1" applyFill="1"/>
    <xf numFmtId="165" fontId="17" fillId="0" borderId="1" xfId="2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" fontId="13" fillId="11" borderId="1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right" vertical="center" wrapText="1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22"/>
  <sheetViews>
    <sheetView tabSelected="1" zoomScale="80" zoomScaleNormal="80" zoomScaleSheetLayoutView="75" workbookViewId="0">
      <pane xSplit="1" ySplit="6" topLeftCell="B40" activePane="bottomRight" state="frozenSplit"/>
      <selection pane="topRight" activeCell="B1" sqref="B1"/>
      <selection pane="bottomLeft" activeCell="A4" sqref="A4"/>
      <selection pane="bottomRight" activeCell="C43" sqref="C43"/>
    </sheetView>
  </sheetViews>
  <sheetFormatPr defaultRowHeight="13.2" x14ac:dyDescent="0.25"/>
  <cols>
    <col min="1" max="1" width="40.44140625" customWidth="1"/>
    <col min="2" max="2" width="16.33203125" customWidth="1"/>
    <col min="3" max="3" width="17" customWidth="1"/>
    <col min="4" max="4" width="16.5546875" customWidth="1"/>
    <col min="5" max="5" width="11.33203125" customWidth="1"/>
    <col min="6" max="6" width="17.33203125" customWidth="1"/>
    <col min="7" max="7" width="16.33203125" customWidth="1"/>
    <col min="8" max="8" width="17.6640625" customWidth="1"/>
    <col min="9" max="9" width="11.109375" customWidth="1"/>
    <col min="10" max="10" width="16.33203125" customWidth="1"/>
    <col min="11" max="11" width="16.109375" customWidth="1"/>
    <col min="12" max="12" width="16.44140625" customWidth="1"/>
    <col min="13" max="13" width="12.6640625" customWidth="1"/>
    <col min="14" max="14" width="7.44140625" hidden="1" customWidth="1"/>
    <col min="15" max="15" width="8" hidden="1" customWidth="1"/>
    <col min="16" max="16" width="7.33203125" hidden="1" customWidth="1"/>
    <col min="17" max="17" width="5.109375" style="13" hidden="1" customWidth="1"/>
    <col min="18" max="18" width="8.44140625" hidden="1" customWidth="1"/>
    <col min="19" max="19" width="8.6640625" hidden="1" customWidth="1"/>
    <col min="20" max="20" width="8.44140625" hidden="1" customWidth="1"/>
    <col min="21" max="21" width="6.33203125" style="13" hidden="1" customWidth="1"/>
    <col min="22" max="22" width="7.33203125" hidden="1" customWidth="1"/>
    <col min="23" max="23" width="7.6640625" hidden="1" customWidth="1"/>
    <col min="24" max="24" width="7.5546875" hidden="1" customWidth="1"/>
    <col min="25" max="25" width="5.33203125" style="13" hidden="1" customWidth="1"/>
    <col min="26" max="26" width="6.6640625" hidden="1" customWidth="1"/>
    <col min="27" max="27" width="8.5546875" hidden="1" customWidth="1"/>
    <col min="28" max="28" width="7.109375" hidden="1" customWidth="1"/>
    <col min="29" max="29" width="5.44140625" style="13" hidden="1" customWidth="1"/>
    <col min="30" max="30" width="6.6640625" hidden="1" customWidth="1"/>
    <col min="31" max="31" width="7" hidden="1" customWidth="1"/>
    <col min="32" max="32" width="9.5546875" hidden="1" customWidth="1"/>
    <col min="33" max="33" width="5.33203125" style="13" hidden="1" customWidth="1"/>
    <col min="34" max="34" width="6.5546875" hidden="1" customWidth="1"/>
    <col min="35" max="35" width="8.109375" hidden="1" customWidth="1"/>
    <col min="36" max="36" width="7.88671875" hidden="1" customWidth="1"/>
    <col min="37" max="37" width="5.6640625" style="13" hidden="1" customWidth="1"/>
    <col min="38" max="38" width="7.88671875" hidden="1" customWidth="1"/>
    <col min="39" max="39" width="7.109375" hidden="1" customWidth="1"/>
    <col min="40" max="40" width="7.33203125" hidden="1" customWidth="1"/>
    <col min="41" max="41" width="5" style="13" hidden="1" customWidth="1"/>
    <col min="42" max="42" width="7.88671875" hidden="1" customWidth="1"/>
    <col min="43" max="43" width="6.44140625" hidden="1" customWidth="1"/>
    <col min="44" max="44" width="8" hidden="1" customWidth="1"/>
    <col min="45" max="45" width="0" hidden="1" customWidth="1"/>
    <col min="46" max="46" width="6.88671875" style="13" hidden="1" customWidth="1"/>
    <col min="47" max="47" width="9.109375" style="5"/>
    <col min="48" max="48" width="10.88671875" style="5" bestFit="1" customWidth="1"/>
    <col min="49" max="50" width="10.5546875" style="5" customWidth="1"/>
    <col min="51" max="158" width="9.109375" style="5"/>
  </cols>
  <sheetData>
    <row r="1" spans="1:158" ht="21" x14ac:dyDescent="0.2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1" x14ac:dyDescent="0.4">
      <c r="A2" s="128" t="s">
        <v>109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31" t="s">
        <v>1</v>
      </c>
      <c r="AR2" s="131"/>
      <c r="AS2" s="131"/>
      <c r="AT2" s="131"/>
    </row>
    <row r="3" spans="1:158" ht="15.6" x14ac:dyDescent="0.25">
      <c r="A3" s="8"/>
      <c r="B3" s="9"/>
      <c r="C3" s="10"/>
      <c r="D3" s="10"/>
      <c r="E3" s="10"/>
      <c r="F3" s="11"/>
      <c r="G3" s="11"/>
      <c r="H3" s="10"/>
      <c r="I3" s="10"/>
      <c r="J3" s="132"/>
      <c r="K3" s="132"/>
      <c r="L3" s="132"/>
      <c r="M3" s="132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6" x14ac:dyDescent="0.25">
      <c r="A4" s="8"/>
      <c r="B4" s="9"/>
      <c r="C4" s="10"/>
      <c r="D4" s="10"/>
      <c r="E4" s="10"/>
      <c r="F4" s="11"/>
      <c r="G4" s="11"/>
      <c r="H4" s="10"/>
      <c r="I4" s="10"/>
      <c r="J4" s="132" t="s">
        <v>81</v>
      </c>
      <c r="K4" s="132"/>
      <c r="L4" s="132"/>
      <c r="M4" s="132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5">
      <c r="A5" s="134"/>
      <c r="B5" s="136" t="s">
        <v>3</v>
      </c>
      <c r="C5" s="137"/>
      <c r="D5" s="137"/>
      <c r="E5" s="138"/>
      <c r="F5" s="136" t="s">
        <v>4</v>
      </c>
      <c r="G5" s="137"/>
      <c r="H5" s="137"/>
      <c r="I5" s="138"/>
      <c r="J5" s="136" t="s">
        <v>5</v>
      </c>
      <c r="K5" s="137"/>
      <c r="L5" s="137"/>
      <c r="M5" s="138"/>
      <c r="N5" s="125" t="s">
        <v>6</v>
      </c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7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69" x14ac:dyDescent="0.25">
      <c r="A6" s="135"/>
      <c r="B6" s="18" t="s">
        <v>103</v>
      </c>
      <c r="C6" s="18" t="s">
        <v>110</v>
      </c>
      <c r="D6" s="18" t="s">
        <v>111</v>
      </c>
      <c r="E6" s="18" t="s">
        <v>112</v>
      </c>
      <c r="F6" s="123" t="s">
        <v>103</v>
      </c>
      <c r="G6" s="123" t="s">
        <v>110</v>
      </c>
      <c r="H6" s="123" t="s">
        <v>111</v>
      </c>
      <c r="I6" s="123" t="s">
        <v>112</v>
      </c>
      <c r="J6" s="123" t="s">
        <v>103</v>
      </c>
      <c r="K6" s="123" t="s">
        <v>110</v>
      </c>
      <c r="L6" s="123" t="s">
        <v>111</v>
      </c>
      <c r="M6" s="123" t="s">
        <v>112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6" x14ac:dyDescent="0.25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6" x14ac:dyDescent="0.25">
      <c r="A8" s="28" t="s">
        <v>14</v>
      </c>
      <c r="B8" s="86">
        <f>B9+B11+B12+B13+B14+B15+B16+B17+B19+B20</f>
        <v>177576.50900000002</v>
      </c>
      <c r="C8" s="86">
        <f>C9+C11+C12+C13+C14+C15+C16+C17+C19+C20</f>
        <v>69308.236720000001</v>
      </c>
      <c r="D8" s="86">
        <f>D9+D11+D12+D13+D14+D15+D16+D17+D19+D20</f>
        <v>64096.22043999999</v>
      </c>
      <c r="E8" s="29">
        <f>D8/C8*100</f>
        <v>92.479946790370448</v>
      </c>
      <c r="F8" s="86">
        <f>F9+F11+F12+F13+F14+F15+F19+F20</f>
        <v>124142.605</v>
      </c>
      <c r="G8" s="86">
        <f>G9+G11+G12+G13+G14+G16+G15+G17+G19+G20</f>
        <v>52158.884720000002</v>
      </c>
      <c r="H8" s="86">
        <f>H9+H11+H12+H13+H14+H16+H15+H17+H18+H19+H20</f>
        <v>47059.063909999997</v>
      </c>
      <c r="I8" s="29">
        <f>H8/G8*100</f>
        <v>90.22252711618178</v>
      </c>
      <c r="J8" s="78">
        <f>J9+J11+J12+J13+J14+J15+J16+J17+J19+J20</f>
        <v>53433.903999999995</v>
      </c>
      <c r="K8" s="78">
        <f>K9+K11+K12+K13+K14+K15+K16+K17+K19+K20</f>
        <v>17149.351999999999</v>
      </c>
      <c r="L8" s="78">
        <f>L9+L11+L12+L13+L14+L15+L16+L17+L19+L20</f>
        <v>17037.15653</v>
      </c>
      <c r="M8" s="30">
        <f>L8/K8*100</f>
        <v>99.345774289314264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5">
      <c r="A9" s="31" t="s">
        <v>15</v>
      </c>
      <c r="B9" s="85">
        <f t="shared" ref="B9:D29" si="0">F9+J9</f>
        <v>131073.79999999999</v>
      </c>
      <c r="C9" s="85">
        <f t="shared" si="0"/>
        <v>52969.636720000002</v>
      </c>
      <c r="D9" s="85">
        <f>H9+L9</f>
        <v>48172.424699999996</v>
      </c>
      <c r="E9" s="32">
        <f t="shared" ref="E9:E86" si="1">D9/C9*100</f>
        <v>90.943468150710004</v>
      </c>
      <c r="F9" s="88">
        <v>108158.8</v>
      </c>
      <c r="G9" s="88">
        <v>43709.210720000003</v>
      </c>
      <c r="H9" s="88">
        <v>39782.012949999997</v>
      </c>
      <c r="I9" s="32">
        <f t="shared" ref="I9:I86" si="2">H9/G9*100</f>
        <v>91.01517116115977</v>
      </c>
      <c r="J9" s="85">
        <v>22915</v>
      </c>
      <c r="K9" s="85">
        <v>9260.4259999999995</v>
      </c>
      <c r="L9" s="85">
        <v>8390.4117499999993</v>
      </c>
      <c r="M9" s="113">
        <f t="shared" ref="M9:M27" si="3">L9/K9*100</f>
        <v>90.605029941387144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21" x14ac:dyDescent="0.25">
      <c r="A10" s="40" t="s">
        <v>104</v>
      </c>
      <c r="B10" s="121">
        <f t="shared" si="0"/>
        <v>73786.3</v>
      </c>
      <c r="C10" s="121">
        <f t="shared" si="0"/>
        <v>29818.571720000004</v>
      </c>
      <c r="D10" s="121">
        <f t="shared" si="0"/>
        <v>27139.424088771186</v>
      </c>
      <c r="E10" s="122">
        <f t="shared" si="1"/>
        <v>91.01517116115977</v>
      </c>
      <c r="F10" s="91">
        <f>F9*32.2/47.2</f>
        <v>73786.3</v>
      </c>
      <c r="G10" s="91">
        <f t="shared" ref="G10:H10" si="4">G9*32.2/47.2</f>
        <v>29818.571720000004</v>
      </c>
      <c r="H10" s="91">
        <f t="shared" si="4"/>
        <v>27139.424088771186</v>
      </c>
      <c r="I10" s="122">
        <f t="shared" si="2"/>
        <v>91.01517116115977</v>
      </c>
      <c r="J10" s="88"/>
      <c r="K10" s="88"/>
      <c r="L10" s="88"/>
      <c r="M10" s="113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1" x14ac:dyDescent="0.25">
      <c r="A11" s="31" t="s">
        <v>80</v>
      </c>
      <c r="B11" s="85">
        <f t="shared" si="0"/>
        <v>15868</v>
      </c>
      <c r="C11" s="85">
        <f t="shared" si="0"/>
        <v>7561.2669999999998</v>
      </c>
      <c r="D11" s="85">
        <f t="shared" si="0"/>
        <v>8170.8388299999997</v>
      </c>
      <c r="E11" s="32">
        <f t="shared" si="1"/>
        <v>108.06176835178549</v>
      </c>
      <c r="F11" s="88">
        <v>2051</v>
      </c>
      <c r="G11" s="88">
        <v>1017.5</v>
      </c>
      <c r="H11" s="88">
        <v>1055.66749</v>
      </c>
      <c r="I11" s="32">
        <f t="shared" si="2"/>
        <v>103.75110466830468</v>
      </c>
      <c r="J11" s="88">
        <v>13817</v>
      </c>
      <c r="K11" s="88">
        <v>6543.7669999999998</v>
      </c>
      <c r="L11" s="88">
        <v>7115.1713399999999</v>
      </c>
      <c r="M11" s="113">
        <f t="shared" si="3"/>
        <v>108.73203981743238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1" x14ac:dyDescent="0.25">
      <c r="A12" s="31" t="s">
        <v>16</v>
      </c>
      <c r="B12" s="85">
        <f>F12+J12</f>
        <v>7447.866</v>
      </c>
      <c r="C12" s="85">
        <f t="shared" si="0"/>
        <v>4390</v>
      </c>
      <c r="D12" s="85">
        <f t="shared" si="0"/>
        <v>3466.65337</v>
      </c>
      <c r="E12" s="32">
        <f t="shared" si="1"/>
        <v>78.967047152619585</v>
      </c>
      <c r="F12" s="88">
        <v>7447.866</v>
      </c>
      <c r="G12" s="88">
        <v>4390</v>
      </c>
      <c r="H12" s="88">
        <v>3466.65337</v>
      </c>
      <c r="I12" s="32">
        <f t="shared" si="2"/>
        <v>78.967047152619585</v>
      </c>
      <c r="J12" s="85"/>
      <c r="K12" s="85"/>
      <c r="L12" s="85"/>
      <c r="M12" s="113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2" x14ac:dyDescent="0.25">
      <c r="A13" s="31" t="s">
        <v>17</v>
      </c>
      <c r="B13" s="85">
        <f t="shared" si="0"/>
        <v>59.401000000000003</v>
      </c>
      <c r="C13" s="85">
        <f t="shared" si="0"/>
        <v>0</v>
      </c>
      <c r="D13" s="85">
        <f t="shared" si="0"/>
        <v>-79.264189999999999</v>
      </c>
      <c r="E13" s="32" t="e">
        <f t="shared" si="1"/>
        <v>#DIV/0!</v>
      </c>
      <c r="F13" s="88">
        <v>59.401000000000003</v>
      </c>
      <c r="G13" s="88"/>
      <c r="H13" s="88">
        <v>-79.264189999999999</v>
      </c>
      <c r="I13" s="32" t="e">
        <f t="shared" si="2"/>
        <v>#DIV/0!</v>
      </c>
      <c r="J13" s="85"/>
      <c r="K13" s="85"/>
      <c r="L13" s="85"/>
      <c r="M13" s="113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1" x14ac:dyDescent="0.25">
      <c r="A14" s="31" t="s">
        <v>18</v>
      </c>
      <c r="B14" s="85">
        <f t="shared" si="0"/>
        <v>483.08600000000001</v>
      </c>
      <c r="C14" s="85">
        <f t="shared" si="0"/>
        <v>320.34800000000001</v>
      </c>
      <c r="D14" s="85">
        <f t="shared" si="0"/>
        <v>162.05529999999999</v>
      </c>
      <c r="E14" s="32">
        <f t="shared" si="1"/>
        <v>50.587267596488815</v>
      </c>
      <c r="F14" s="88">
        <v>241.54300000000001</v>
      </c>
      <c r="G14" s="88">
        <v>160.17400000000001</v>
      </c>
      <c r="H14" s="88">
        <v>81.027659999999997</v>
      </c>
      <c r="I14" s="32">
        <f t="shared" si="2"/>
        <v>50.587273839699321</v>
      </c>
      <c r="J14" s="85">
        <v>241.54300000000001</v>
      </c>
      <c r="K14" s="85">
        <v>160.17400000000001</v>
      </c>
      <c r="L14" s="85">
        <v>81.027640000000005</v>
      </c>
      <c r="M14" s="113">
        <f t="shared" si="3"/>
        <v>50.587261353278315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1" x14ac:dyDescent="0.25">
      <c r="A15" s="31" t="s">
        <v>19</v>
      </c>
      <c r="B15" s="85">
        <f>F15+J15</f>
        <v>4412.3410000000003</v>
      </c>
      <c r="C15" s="85">
        <f t="shared" si="0"/>
        <v>2000</v>
      </c>
      <c r="D15" s="85">
        <f t="shared" si="0"/>
        <v>1862.5395799999999</v>
      </c>
      <c r="E15" s="32">
        <f t="shared" si="1"/>
        <v>93.126979000000006</v>
      </c>
      <c r="F15" s="88">
        <v>4412.3410000000003</v>
      </c>
      <c r="G15" s="88">
        <v>2000</v>
      </c>
      <c r="H15" s="88">
        <v>1862.5395799999999</v>
      </c>
      <c r="I15" s="32">
        <f t="shared" si="2"/>
        <v>93.126979000000006</v>
      </c>
      <c r="J15" s="85"/>
      <c r="K15" s="85"/>
      <c r="L15" s="85"/>
      <c r="M15" s="113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1" x14ac:dyDescent="0.25">
      <c r="A16" s="31" t="s">
        <v>20</v>
      </c>
      <c r="B16" s="85">
        <f t="shared" si="0"/>
        <v>4217</v>
      </c>
      <c r="C16" s="85">
        <f t="shared" si="0"/>
        <v>296.589</v>
      </c>
      <c r="D16" s="85">
        <f t="shared" si="0"/>
        <v>-34.772779999999997</v>
      </c>
      <c r="E16" s="32">
        <f t="shared" si="1"/>
        <v>-11.724231175127869</v>
      </c>
      <c r="F16" s="88"/>
      <c r="G16" s="88"/>
      <c r="H16" s="88"/>
      <c r="I16" s="32"/>
      <c r="J16" s="85">
        <v>4217</v>
      </c>
      <c r="K16" s="85">
        <v>296.589</v>
      </c>
      <c r="L16" s="85">
        <v>-34.772779999999997</v>
      </c>
      <c r="M16" s="113">
        <f t="shared" si="3"/>
        <v>-11.724231175127869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1" x14ac:dyDescent="0.25">
      <c r="A17" s="31" t="s">
        <v>21</v>
      </c>
      <c r="B17" s="85">
        <f t="shared" si="0"/>
        <v>12243.361000000001</v>
      </c>
      <c r="C17" s="85">
        <f t="shared" si="0"/>
        <v>888.39599999999996</v>
      </c>
      <c r="D17" s="85">
        <f t="shared" si="0"/>
        <v>1485.2962199999999</v>
      </c>
      <c r="E17" s="32">
        <f t="shared" si="1"/>
        <v>167.18853079032323</v>
      </c>
      <c r="F17" s="88"/>
      <c r="G17" s="88"/>
      <c r="H17" s="88"/>
      <c r="I17" s="32"/>
      <c r="J17" s="85">
        <v>12243.361000000001</v>
      </c>
      <c r="K17" s="85">
        <v>888.39599999999996</v>
      </c>
      <c r="L17" s="85">
        <v>1485.2962199999999</v>
      </c>
      <c r="M17" s="113">
        <f t="shared" si="3"/>
        <v>167.18853079032323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2" x14ac:dyDescent="0.25">
      <c r="A18" s="31" t="s">
        <v>96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13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1" x14ac:dyDescent="0.25">
      <c r="A19" s="31" t="s">
        <v>22</v>
      </c>
      <c r="B19" s="85">
        <f t="shared" si="0"/>
        <v>1771.654</v>
      </c>
      <c r="C19" s="85">
        <f t="shared" si="0"/>
        <v>882</v>
      </c>
      <c r="D19" s="85">
        <f t="shared" si="0"/>
        <v>890.44817</v>
      </c>
      <c r="E19" s="32">
        <f t="shared" si="1"/>
        <v>100.95784240362813</v>
      </c>
      <c r="F19" s="89">
        <v>1771.654</v>
      </c>
      <c r="G19" s="89">
        <v>882</v>
      </c>
      <c r="H19" s="88">
        <v>890.44817</v>
      </c>
      <c r="I19" s="32">
        <f t="shared" si="2"/>
        <v>100.95784240362813</v>
      </c>
      <c r="J19" s="85"/>
      <c r="K19" s="85"/>
      <c r="L19" s="85"/>
      <c r="M19" s="113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6.8" x14ac:dyDescent="0.25">
      <c r="A20" s="31" t="s">
        <v>23</v>
      </c>
      <c r="B20" s="85">
        <f t="shared" si="0"/>
        <v>0</v>
      </c>
      <c r="C20" s="85">
        <f t="shared" si="0"/>
        <v>0</v>
      </c>
      <c r="D20" s="85">
        <f t="shared" si="0"/>
        <v>1.2400000000000015E-3</v>
      </c>
      <c r="E20" s="32"/>
      <c r="F20" s="89"/>
      <c r="G20" s="89"/>
      <c r="H20" s="88">
        <v>-2.112E-2</v>
      </c>
      <c r="I20" s="32"/>
      <c r="J20" s="85"/>
      <c r="K20" s="85"/>
      <c r="L20" s="85">
        <v>2.2360000000000001E-2</v>
      </c>
      <c r="M20" s="113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1" x14ac:dyDescent="0.25">
      <c r="A21" s="28" t="s">
        <v>24</v>
      </c>
      <c r="B21" s="86">
        <f>B22+B28+B27+B29+B30+B31+B33+B32+B34</f>
        <v>32592.681600000004</v>
      </c>
      <c r="C21" s="86">
        <f>C22+C28+C27+C29+C30+C31+C33+C32+C34</f>
        <v>13684.146089999998</v>
      </c>
      <c r="D21" s="86">
        <f>D22+D28+D27+D29+D30+D31+D33+D32+D34</f>
        <v>18163.903440000002</v>
      </c>
      <c r="E21" s="29">
        <f t="shared" si="1"/>
        <v>132.73684247841879</v>
      </c>
      <c r="F21" s="86">
        <f>F22+F27+F28+F29+F30+F31+F32+F33+F34</f>
        <v>30339.413</v>
      </c>
      <c r="G21" s="86">
        <f t="shared" ref="G21:H21" si="5">G22+G27+G28+G29+G30+G31+G32+G33+G34</f>
        <v>12200.922989999997</v>
      </c>
      <c r="H21" s="86">
        <f t="shared" si="5"/>
        <v>16873.616850000002</v>
      </c>
      <c r="I21" s="29">
        <f t="shared" si="2"/>
        <v>138.29787192190125</v>
      </c>
      <c r="J21" s="86">
        <f>J22+J27+J28+J29+J30+J31+J32+J33+J34</f>
        <v>2253.2685999999999</v>
      </c>
      <c r="K21" s="86">
        <f>K22+K27+K28+K29+K30+K31+K32+K33+K34</f>
        <v>1483.2230999999999</v>
      </c>
      <c r="L21" s="86">
        <f>L22+L27+L28+L29+L30+L31+L32+L33+L34</f>
        <v>1290.2865900000002</v>
      </c>
      <c r="M21" s="30">
        <f t="shared" si="3"/>
        <v>86.992077591024582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46.8" x14ac:dyDescent="0.25">
      <c r="A22" s="31" t="s">
        <v>25</v>
      </c>
      <c r="B22" s="85">
        <f>B23+B24+B25+B26</f>
        <v>5505.4000000000005</v>
      </c>
      <c r="C22" s="85">
        <f>C23+C24+C25+C26</f>
        <v>1953.71</v>
      </c>
      <c r="D22" s="85">
        <f>D23+D24+D25+D26</f>
        <v>1640.8298</v>
      </c>
      <c r="E22" s="32">
        <f t="shared" si="1"/>
        <v>83.985330473816475</v>
      </c>
      <c r="F22" s="89">
        <f>F23+F24+F25+F26</f>
        <v>4595.9170000000004</v>
      </c>
      <c r="G22" s="89">
        <f>G23+G24+G25+G26</f>
        <v>1596.05</v>
      </c>
      <c r="H22" s="89">
        <f>H23+H24+H25+H26</f>
        <v>1242.9412399999999</v>
      </c>
      <c r="I22" s="32">
        <f t="shared" si="2"/>
        <v>77.876084082578856</v>
      </c>
      <c r="J22" s="89">
        <f>J23+J24+J25+J26</f>
        <v>909.48299999999995</v>
      </c>
      <c r="K22" s="89">
        <f>K23+K24+K25+K26</f>
        <v>357.65999999999997</v>
      </c>
      <c r="L22" s="89">
        <f>L23+L24+L25+L26</f>
        <v>397.88855999999998</v>
      </c>
      <c r="M22" s="113">
        <f t="shared" si="3"/>
        <v>111.24771011575238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1" x14ac:dyDescent="0.25">
      <c r="A23" s="40" t="s">
        <v>26</v>
      </c>
      <c r="B23" s="85">
        <f>F23+J23</f>
        <v>4222.857</v>
      </c>
      <c r="C23" s="85">
        <f t="shared" ref="B23:D36" si="6">G23+K23</f>
        <v>1257.05</v>
      </c>
      <c r="D23" s="85">
        <f t="shared" si="0"/>
        <v>1122.4157699999998</v>
      </c>
      <c r="E23" s="32">
        <f t="shared" si="1"/>
        <v>89.289667873195171</v>
      </c>
      <c r="F23" s="90">
        <f>4100+14.1</f>
        <v>4114.1000000000004</v>
      </c>
      <c r="G23" s="90">
        <f>1225+7.05</f>
        <v>1232.05</v>
      </c>
      <c r="H23" s="91">
        <f>1031.98048+7.0347</f>
        <v>1039.0151799999999</v>
      </c>
      <c r="I23" s="32">
        <f t="shared" si="2"/>
        <v>84.332225153199943</v>
      </c>
      <c r="J23" s="85">
        <v>108.75700000000001</v>
      </c>
      <c r="K23" s="85">
        <v>25</v>
      </c>
      <c r="L23" s="85">
        <v>83.400589999999994</v>
      </c>
      <c r="M23" s="113">
        <f t="shared" si="3"/>
        <v>333.60235999999998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1" x14ac:dyDescent="0.25">
      <c r="A24" s="40" t="s">
        <v>27</v>
      </c>
      <c r="B24" s="85">
        <f t="shared" si="6"/>
        <v>800.98800000000006</v>
      </c>
      <c r="C24" s="85">
        <f t="shared" si="6"/>
        <v>363.93299999999999</v>
      </c>
      <c r="D24" s="85">
        <f t="shared" si="0"/>
        <v>460.47860000000003</v>
      </c>
      <c r="E24" s="32">
        <f t="shared" si="1"/>
        <v>126.52839945814203</v>
      </c>
      <c r="F24" s="90">
        <v>291.81700000000001</v>
      </c>
      <c r="G24" s="90">
        <v>174</v>
      </c>
      <c r="H24" s="90">
        <f>183.95115</f>
        <v>183.95115000000001</v>
      </c>
      <c r="I24" s="32">
        <f t="shared" si="2"/>
        <v>105.71905172413794</v>
      </c>
      <c r="J24" s="85">
        <v>509.17099999999999</v>
      </c>
      <c r="K24" s="85">
        <v>189.93299999999999</v>
      </c>
      <c r="L24" s="85">
        <v>276.52744999999999</v>
      </c>
      <c r="M24" s="113">
        <f t="shared" si="3"/>
        <v>145.59210353124524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1" x14ac:dyDescent="0.25">
      <c r="A25" s="40" t="s">
        <v>28</v>
      </c>
      <c r="B25" s="85">
        <f t="shared" si="6"/>
        <v>291.55500000000001</v>
      </c>
      <c r="C25" s="85">
        <f t="shared" si="6"/>
        <v>142.727</v>
      </c>
      <c r="D25" s="85">
        <f t="shared" si="0"/>
        <v>37.960520000000002</v>
      </c>
      <c r="E25" s="32">
        <f t="shared" si="1"/>
        <v>26.596593496675474</v>
      </c>
      <c r="F25" s="90"/>
      <c r="G25" s="90"/>
      <c r="H25" s="90"/>
      <c r="I25" s="32"/>
      <c r="J25" s="85">
        <v>291.55500000000001</v>
      </c>
      <c r="K25" s="85">
        <v>142.727</v>
      </c>
      <c r="L25" s="85">
        <v>37.960520000000002</v>
      </c>
      <c r="M25" s="113">
        <f t="shared" si="3"/>
        <v>26.596593496675474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2" x14ac:dyDescent="0.25">
      <c r="A26" s="40" t="s">
        <v>29</v>
      </c>
      <c r="B26" s="85">
        <f t="shared" si="6"/>
        <v>190</v>
      </c>
      <c r="C26" s="85">
        <f t="shared" si="6"/>
        <v>190</v>
      </c>
      <c r="D26" s="85">
        <f t="shared" si="0"/>
        <v>19.974910000000001</v>
      </c>
      <c r="E26" s="32"/>
      <c r="F26" s="90">
        <v>190</v>
      </c>
      <c r="G26" s="90">
        <v>190</v>
      </c>
      <c r="H26" s="91">
        <v>19.974910000000001</v>
      </c>
      <c r="I26" s="32"/>
      <c r="J26" s="85"/>
      <c r="K26" s="85"/>
      <c r="L26" s="85"/>
      <c r="M26" s="113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2" x14ac:dyDescent="0.25">
      <c r="A27" s="31" t="s">
        <v>74</v>
      </c>
      <c r="B27" s="85">
        <f>F27+J27</f>
        <v>23565.283670000001</v>
      </c>
      <c r="C27" s="85">
        <f t="shared" si="6"/>
        <v>8801.5968199999988</v>
      </c>
      <c r="D27" s="85">
        <f t="shared" si="0"/>
        <v>12849.39638</v>
      </c>
      <c r="E27" s="32">
        <f t="shared" si="1"/>
        <v>145.98937718667284</v>
      </c>
      <c r="F27" s="89">
        <v>23222.998670000001</v>
      </c>
      <c r="G27" s="89">
        <v>8631.4748199999995</v>
      </c>
      <c r="H27" s="88">
        <v>12782.7935</v>
      </c>
      <c r="I27" s="32">
        <f t="shared" si="2"/>
        <v>148.09512588023748</v>
      </c>
      <c r="J27" s="85">
        <v>342.28500000000003</v>
      </c>
      <c r="K27" s="85">
        <v>170.12200000000001</v>
      </c>
      <c r="L27" s="85">
        <v>66.602879999999999</v>
      </c>
      <c r="M27" s="113">
        <f t="shared" si="3"/>
        <v>39.150068774173825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2" x14ac:dyDescent="0.25">
      <c r="A28" s="31" t="s">
        <v>30</v>
      </c>
      <c r="B28" s="85">
        <f t="shared" si="6"/>
        <v>104</v>
      </c>
      <c r="C28" s="85">
        <f t="shared" si="6"/>
        <v>90.5</v>
      </c>
      <c r="D28" s="85">
        <f t="shared" si="0"/>
        <v>242.52180999999999</v>
      </c>
      <c r="E28" s="32">
        <f t="shared" si="1"/>
        <v>267.97990055248619</v>
      </c>
      <c r="F28" s="89">
        <v>104</v>
      </c>
      <c r="G28" s="89">
        <v>90.5</v>
      </c>
      <c r="H28" s="88">
        <v>242.52180999999999</v>
      </c>
      <c r="I28" s="32">
        <f t="shared" si="2"/>
        <v>267.97990055248619</v>
      </c>
      <c r="J28" s="85"/>
      <c r="K28" s="85"/>
      <c r="L28" s="85"/>
      <c r="M28" s="113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1" x14ac:dyDescent="0.25">
      <c r="A29" s="31" t="s">
        <v>98</v>
      </c>
      <c r="B29" s="85">
        <f t="shared" si="6"/>
        <v>330</v>
      </c>
      <c r="C29" s="85">
        <f t="shared" si="6"/>
        <v>215</v>
      </c>
      <c r="D29" s="85">
        <f t="shared" si="0"/>
        <v>293.20929000000001</v>
      </c>
      <c r="E29" s="32"/>
      <c r="F29" s="89">
        <v>330</v>
      </c>
      <c r="G29" s="89">
        <v>215</v>
      </c>
      <c r="H29" s="88">
        <v>214.70929000000001</v>
      </c>
      <c r="I29" s="32"/>
      <c r="J29" s="85"/>
      <c r="K29" s="85"/>
      <c r="L29" s="85">
        <v>78.5</v>
      </c>
      <c r="M29" s="113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1" x14ac:dyDescent="0.25">
      <c r="A30" s="31" t="s">
        <v>31</v>
      </c>
      <c r="B30" s="85">
        <f t="shared" si="6"/>
        <v>550</v>
      </c>
      <c r="C30" s="85">
        <f t="shared" si="6"/>
        <v>550</v>
      </c>
      <c r="D30" s="85">
        <f t="shared" si="6"/>
        <v>1288.94031</v>
      </c>
      <c r="E30" s="32"/>
      <c r="F30" s="89">
        <v>550</v>
      </c>
      <c r="G30" s="89">
        <v>550</v>
      </c>
      <c r="H30" s="88">
        <v>1288.94031</v>
      </c>
      <c r="I30" s="32"/>
      <c r="J30" s="85">
        <v>0</v>
      </c>
      <c r="K30" s="85">
        <v>0</v>
      </c>
      <c r="L30" s="85">
        <v>0</v>
      </c>
      <c r="M30" s="113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1" x14ac:dyDescent="0.25">
      <c r="A31" s="31" t="s">
        <v>32</v>
      </c>
      <c r="B31" s="85">
        <f t="shared" si="6"/>
        <v>832.04933000000005</v>
      </c>
      <c r="C31" s="85">
        <f t="shared" si="6"/>
        <v>406.02467000000001</v>
      </c>
      <c r="D31" s="85">
        <f t="shared" si="6"/>
        <v>377.30856</v>
      </c>
      <c r="E31" s="32">
        <f t="shared" si="1"/>
        <v>92.927496252875457</v>
      </c>
      <c r="F31" s="89">
        <v>759.93033000000003</v>
      </c>
      <c r="G31" s="89">
        <v>379.96517</v>
      </c>
      <c r="H31" s="88">
        <v>356.33848</v>
      </c>
      <c r="I31" s="32">
        <f t="shared" si="2"/>
        <v>93.781880060217105</v>
      </c>
      <c r="J31" s="85">
        <v>72.119</v>
      </c>
      <c r="K31" s="85">
        <v>26.0595</v>
      </c>
      <c r="L31" s="85">
        <v>20.970079999999999</v>
      </c>
      <c r="M31" s="113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1" x14ac:dyDescent="0.25">
      <c r="A32" s="31" t="s">
        <v>33</v>
      </c>
      <c r="B32" s="85">
        <f t="shared" si="6"/>
        <v>0</v>
      </c>
      <c r="C32" s="85">
        <f t="shared" si="6"/>
        <v>0</v>
      </c>
      <c r="D32" s="85">
        <f t="shared" si="6"/>
        <v>-199.93120000000002</v>
      </c>
      <c r="E32" s="32"/>
      <c r="F32" s="89"/>
      <c r="G32" s="89"/>
      <c r="H32" s="88">
        <v>3.1253299999999999</v>
      </c>
      <c r="I32" s="32"/>
      <c r="J32" s="85"/>
      <c r="K32" s="85"/>
      <c r="L32" s="85">
        <v>-203.05653000000001</v>
      </c>
      <c r="M32" s="113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48" ht="21" x14ac:dyDescent="0.25">
      <c r="A33" s="31" t="s">
        <v>101</v>
      </c>
      <c r="B33" s="85">
        <f t="shared" si="6"/>
        <v>77.034000000000006</v>
      </c>
      <c r="C33" s="85">
        <f t="shared" si="6"/>
        <v>38.4</v>
      </c>
      <c r="D33" s="85">
        <f t="shared" si="6"/>
        <v>42.713889999999999</v>
      </c>
      <c r="E33" s="32">
        <f t="shared" si="1"/>
        <v>111.23408854166668</v>
      </c>
      <c r="F33" s="89">
        <v>77.034000000000006</v>
      </c>
      <c r="G33" s="89">
        <v>38.4</v>
      </c>
      <c r="H33" s="88">
        <v>42.713889999999999</v>
      </c>
      <c r="I33" s="32">
        <f t="shared" si="2"/>
        <v>111.23408854166668</v>
      </c>
      <c r="J33" s="85"/>
      <c r="K33" s="85"/>
      <c r="L33" s="85"/>
      <c r="M33" s="113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48" ht="21" x14ac:dyDescent="0.25">
      <c r="A34" s="31" t="s">
        <v>100</v>
      </c>
      <c r="B34" s="85">
        <f t="shared" si="6"/>
        <v>1628.9146000000001</v>
      </c>
      <c r="C34" s="85">
        <f t="shared" si="6"/>
        <v>1628.9146000000001</v>
      </c>
      <c r="D34" s="85">
        <f t="shared" si="6"/>
        <v>1628.9146000000001</v>
      </c>
      <c r="E34" s="32"/>
      <c r="F34" s="89">
        <v>699.53300000000002</v>
      </c>
      <c r="G34" s="89">
        <v>699.53300000000002</v>
      </c>
      <c r="H34" s="88">
        <v>699.53300000000002</v>
      </c>
      <c r="I34" s="32"/>
      <c r="J34" s="85">
        <v>929.38160000000005</v>
      </c>
      <c r="K34" s="85">
        <v>929.38160000000005</v>
      </c>
      <c r="L34" s="85">
        <v>929.38160000000005</v>
      </c>
      <c r="M34" s="113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48" ht="33.6" x14ac:dyDescent="0.25">
      <c r="A35" s="49" t="s">
        <v>34</v>
      </c>
      <c r="B35" s="87">
        <f>B8+B21</f>
        <v>210169.19060000003</v>
      </c>
      <c r="C35" s="87">
        <f>C8+C21</f>
        <v>82992.382809999996</v>
      </c>
      <c r="D35" s="87">
        <f t="shared" si="6"/>
        <v>82260.123879999999</v>
      </c>
      <c r="E35" s="29">
        <f t="shared" si="1"/>
        <v>99.11767935175881</v>
      </c>
      <c r="F35" s="87">
        <f>F8+F21</f>
        <v>154482.01799999998</v>
      </c>
      <c r="G35" s="87">
        <f t="shared" ref="G35:H35" si="7">G8+G21</f>
        <v>64359.807710000001</v>
      </c>
      <c r="H35" s="87">
        <f t="shared" si="7"/>
        <v>63932.680760000003</v>
      </c>
      <c r="I35" s="29">
        <f t="shared" si="2"/>
        <v>99.336345204876011</v>
      </c>
      <c r="J35" s="87">
        <f>J8+J21</f>
        <v>55687.172599999998</v>
      </c>
      <c r="K35" s="87">
        <f>K8+K21</f>
        <v>18632.575099999998</v>
      </c>
      <c r="L35" s="87">
        <f>L8+L21</f>
        <v>18327.44312</v>
      </c>
      <c r="M35" s="30">
        <f t="shared" ref="M35:M76" si="8">L35/K35*100</f>
        <v>98.362373540091099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48" ht="50.4" x14ac:dyDescent="0.25">
      <c r="A36" s="49" t="s">
        <v>35</v>
      </c>
      <c r="B36" s="87">
        <f>F36+J36</f>
        <v>136382.89059999998</v>
      </c>
      <c r="C36" s="87">
        <f>G36+K36</f>
        <v>53173.811090000003</v>
      </c>
      <c r="D36" s="87">
        <f t="shared" si="6"/>
        <v>55120.699791228821</v>
      </c>
      <c r="E36" s="29">
        <f t="shared" si="1"/>
        <v>103.66136761935982</v>
      </c>
      <c r="F36" s="87">
        <f>F35-F10</f>
        <v>80695.717999999979</v>
      </c>
      <c r="G36" s="87">
        <f>G35-G10</f>
        <v>34541.235990000001</v>
      </c>
      <c r="H36" s="87">
        <f>H35-H10</f>
        <v>36793.256671228817</v>
      </c>
      <c r="I36" s="29">
        <f t="shared" si="2"/>
        <v>106.51980340796374</v>
      </c>
      <c r="J36" s="87">
        <f>J35-J10</f>
        <v>55687.172599999998</v>
      </c>
      <c r="K36" s="87">
        <f>K35-K10</f>
        <v>18632.575099999998</v>
      </c>
      <c r="L36" s="87">
        <f>L35-L10</f>
        <v>18327.44312</v>
      </c>
      <c r="M36" s="30">
        <f t="shared" si="8"/>
        <v>98.362373540091099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48" ht="15.6" x14ac:dyDescent="0.25">
      <c r="A37" s="107" t="s">
        <v>36</v>
      </c>
      <c r="B37" s="103">
        <f>B38+B40+B41+B42</f>
        <v>824224.29240999999</v>
      </c>
      <c r="C37" s="103">
        <f>C38+C40+C41+C42</f>
        <v>392571.03133999999</v>
      </c>
      <c r="D37" s="103">
        <f>D38+D40+D41+D42</f>
        <v>393437.84117999999</v>
      </c>
      <c r="E37" s="104">
        <f t="shared" si="1"/>
        <v>100.22080331221619</v>
      </c>
      <c r="F37" s="105">
        <f>F38+F40+F41+F42</f>
        <v>840576.56917999999</v>
      </c>
      <c r="G37" s="105">
        <f>G38+G40+G41+G42</f>
        <v>406353.43634000001</v>
      </c>
      <c r="H37" s="105">
        <f>H38+H40+H41+H42</f>
        <v>406698.48657000001</v>
      </c>
      <c r="I37" s="104">
        <f t="shared" si="2"/>
        <v>100.084913821108</v>
      </c>
      <c r="J37" s="105">
        <f>J38+J40+J41+J42</f>
        <v>133530.16304000001</v>
      </c>
      <c r="K37" s="105">
        <f t="shared" ref="K37" si="9">K38+K40+K41+K42</f>
        <v>47241.57288</v>
      </c>
      <c r="L37" s="105">
        <f>L38+L40+L41+L42</f>
        <v>46189.166700000002</v>
      </c>
      <c r="M37" s="106">
        <f t="shared" si="8"/>
        <v>97.772288017011505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</row>
    <row r="38" spans="1:48" ht="46.8" x14ac:dyDescent="0.25">
      <c r="A38" s="31" t="s">
        <v>37</v>
      </c>
      <c r="B38" s="88">
        <v>822657.01029999997</v>
      </c>
      <c r="C38" s="88">
        <v>391003.74923000002</v>
      </c>
      <c r="D38" s="88">
        <v>402625.87289</v>
      </c>
      <c r="E38" s="79">
        <f t="shared" si="1"/>
        <v>102.97238164157947</v>
      </c>
      <c r="F38" s="88">
        <v>839009.28706999996</v>
      </c>
      <c r="G38" s="88">
        <v>404786.15422999999</v>
      </c>
      <c r="H38" s="88">
        <v>415574.65613000002</v>
      </c>
      <c r="I38" s="79">
        <f t="shared" si="2"/>
        <v>102.66523491163436</v>
      </c>
      <c r="J38" s="88">
        <v>133530.16304000001</v>
      </c>
      <c r="K38" s="88">
        <v>47241.57288</v>
      </c>
      <c r="L38" s="88">
        <v>46501.028850000002</v>
      </c>
      <c r="M38" s="113">
        <f t="shared" si="8"/>
        <v>98.432431469034526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</row>
    <row r="39" spans="1:48" ht="124.8" x14ac:dyDescent="0.25">
      <c r="A39" s="40" t="s">
        <v>99</v>
      </c>
      <c r="B39" s="88">
        <v>0</v>
      </c>
      <c r="C39" s="88">
        <v>0</v>
      </c>
      <c r="D39" s="88">
        <v>0</v>
      </c>
      <c r="E39" s="79">
        <v>0</v>
      </c>
      <c r="F39" s="89">
        <v>23848.940910000001</v>
      </c>
      <c r="G39" s="89">
        <v>13782.405000000001</v>
      </c>
      <c r="H39" s="89">
        <v>12948.783240000001</v>
      </c>
      <c r="I39" s="79">
        <v>0</v>
      </c>
      <c r="J39" s="88">
        <v>727.64499999999998</v>
      </c>
      <c r="K39" s="85">
        <v>391.15</v>
      </c>
      <c r="L39" s="85">
        <v>391.15</v>
      </c>
      <c r="M39" s="113">
        <v>0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48" ht="15.6" x14ac:dyDescent="0.25">
      <c r="A40" s="31" t="s">
        <v>38</v>
      </c>
      <c r="B40" s="88">
        <f>F40+J40</f>
        <v>1567.2821100000001</v>
      </c>
      <c r="C40" s="88">
        <f t="shared" ref="C40" si="10">G40+K40</f>
        <v>1567.2821100000001</v>
      </c>
      <c r="D40" s="88">
        <f>H40+L40</f>
        <v>1692.0821100000001</v>
      </c>
      <c r="E40" s="79">
        <f t="shared" si="1"/>
        <v>107.9628293594189</v>
      </c>
      <c r="F40" s="88">
        <v>1567.2821100000001</v>
      </c>
      <c r="G40" s="88">
        <v>1567.2821100000001</v>
      </c>
      <c r="H40" s="88">
        <v>1692.0821100000001</v>
      </c>
      <c r="I40" s="88">
        <v>0</v>
      </c>
      <c r="J40" s="88">
        <v>0</v>
      </c>
      <c r="K40" s="88">
        <v>0</v>
      </c>
      <c r="L40" s="88">
        <v>0</v>
      </c>
      <c r="M40" s="113">
        <v>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48" ht="78" x14ac:dyDescent="0.25">
      <c r="A41" s="31" t="s">
        <v>75</v>
      </c>
      <c r="B41" s="88">
        <f>F41+J41</f>
        <v>0</v>
      </c>
      <c r="C41" s="88">
        <f t="shared" ref="C41:D42" si="11">G41+K41</f>
        <v>0</v>
      </c>
      <c r="D41" s="88">
        <f t="shared" si="11"/>
        <v>316.33611000000002</v>
      </c>
      <c r="E41" s="79">
        <v>0</v>
      </c>
      <c r="F41" s="89">
        <v>0</v>
      </c>
      <c r="G41" s="89">
        <v>0</v>
      </c>
      <c r="H41" s="89">
        <v>314.09913</v>
      </c>
      <c r="I41" s="79">
        <v>0</v>
      </c>
      <c r="J41" s="88">
        <v>0</v>
      </c>
      <c r="K41" s="85">
        <v>0</v>
      </c>
      <c r="L41" s="85">
        <v>2.23698</v>
      </c>
      <c r="M41" s="113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48" ht="31.2" x14ac:dyDescent="0.25">
      <c r="A42" s="31" t="s">
        <v>39</v>
      </c>
      <c r="B42" s="88">
        <f>F42+J42</f>
        <v>0</v>
      </c>
      <c r="C42" s="88">
        <f>G42+K42</f>
        <v>0</v>
      </c>
      <c r="D42" s="88">
        <f t="shared" si="11"/>
        <v>-11196.449930000001</v>
      </c>
      <c r="E42" s="79">
        <v>0</v>
      </c>
      <c r="F42" s="89">
        <v>0</v>
      </c>
      <c r="G42" s="89">
        <v>0</v>
      </c>
      <c r="H42" s="89">
        <v>-10882.3508</v>
      </c>
      <c r="I42" s="79">
        <v>0</v>
      </c>
      <c r="J42" s="85">
        <v>0</v>
      </c>
      <c r="K42" s="85">
        <v>0</v>
      </c>
      <c r="L42" s="85">
        <v>-314.09913</v>
      </c>
      <c r="M42" s="113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48" ht="20.399999999999999" x14ac:dyDescent="0.25">
      <c r="A43" s="60" t="s">
        <v>40</v>
      </c>
      <c r="B43" s="87">
        <f>B35+B37</f>
        <v>1034393.4830100001</v>
      </c>
      <c r="C43" s="87">
        <f>C35+C37</f>
        <v>475563.41414999997</v>
      </c>
      <c r="D43" s="87">
        <f t="shared" ref="D43" si="12">D35+D37</f>
        <v>475697.96505999996</v>
      </c>
      <c r="E43" s="78">
        <f>D43/C43*100</f>
        <v>100.02829294811093</v>
      </c>
      <c r="F43" s="92">
        <f>F35+F37</f>
        <v>995058.58718000003</v>
      </c>
      <c r="G43" s="92">
        <f>G35+G37</f>
        <v>470713.24405000004</v>
      </c>
      <c r="H43" s="92">
        <f>H35+H37</f>
        <v>470631.16733000003</v>
      </c>
      <c r="I43" s="78">
        <f t="shared" si="2"/>
        <v>99.982563328940174</v>
      </c>
      <c r="J43" s="87">
        <f>J35+J37</f>
        <v>189217.33564</v>
      </c>
      <c r="K43" s="87">
        <f>K35+K37</f>
        <v>65874.147979999994</v>
      </c>
      <c r="L43" s="87">
        <f>L35+L37</f>
        <v>64516.609819999998</v>
      </c>
      <c r="M43" s="30">
        <f t="shared" si="8"/>
        <v>97.939194355254273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</row>
    <row r="44" spans="1:48" ht="12.75" hidden="1" customHeight="1" x14ac:dyDescent="0.25">
      <c r="A44" s="62"/>
      <c r="B44" s="63"/>
      <c r="C44" s="63"/>
      <c r="D44" s="56">
        <f t="shared" ref="D44:D49" si="13">H44+L44</f>
        <v>0</v>
      </c>
      <c r="E44" s="78" t="e">
        <f t="shared" ref="E44:E50" si="14">D44/C44*100</f>
        <v>#DIV/0!</v>
      </c>
      <c r="F44" s="64"/>
      <c r="G44" s="64"/>
      <c r="H44" s="64"/>
      <c r="I44" s="78" t="e">
        <f t="shared" si="2"/>
        <v>#DIV/0!</v>
      </c>
      <c r="J44" s="64"/>
      <c r="K44" s="64"/>
      <c r="L44" s="64"/>
      <c r="M44" s="30" t="e">
        <f t="shared" si="8"/>
        <v>#DIV/0!</v>
      </c>
    </row>
    <row r="45" spans="1:48" ht="12.75" hidden="1" customHeight="1" x14ac:dyDescent="0.25">
      <c r="A45" s="62"/>
      <c r="B45" s="64"/>
      <c r="C45" s="64"/>
      <c r="D45" s="56">
        <f t="shared" si="13"/>
        <v>0</v>
      </c>
      <c r="E45" s="78" t="e">
        <f t="shared" si="14"/>
        <v>#DIV/0!</v>
      </c>
      <c r="F45" s="64"/>
      <c r="G45" s="64"/>
      <c r="H45" s="64"/>
      <c r="I45" s="78" t="e">
        <f t="shared" si="2"/>
        <v>#DIV/0!</v>
      </c>
      <c r="J45" s="64"/>
      <c r="K45" s="64"/>
      <c r="L45" s="64"/>
      <c r="M45" s="30" t="e">
        <f t="shared" si="8"/>
        <v>#DIV/0!</v>
      </c>
    </row>
    <row r="46" spans="1:48" ht="14.25" hidden="1" customHeight="1" x14ac:dyDescent="0.25">
      <c r="A46" s="62"/>
      <c r="B46" s="64"/>
      <c r="C46" s="64"/>
      <c r="D46" s="56">
        <f t="shared" si="13"/>
        <v>0</v>
      </c>
      <c r="E46" s="78" t="e">
        <f t="shared" si="14"/>
        <v>#DIV/0!</v>
      </c>
      <c r="F46" s="64"/>
      <c r="G46" s="64"/>
      <c r="H46" s="64"/>
      <c r="I46" s="78" t="e">
        <f t="shared" si="2"/>
        <v>#DIV/0!</v>
      </c>
      <c r="J46" s="64"/>
      <c r="K46" s="64"/>
      <c r="L46" s="64"/>
      <c r="M46" s="30" t="e">
        <f t="shared" si="8"/>
        <v>#DIV/0!</v>
      </c>
    </row>
    <row r="47" spans="1:48" ht="14.25" hidden="1" customHeight="1" x14ac:dyDescent="0.25">
      <c r="A47" s="62"/>
      <c r="B47" s="64"/>
      <c r="C47" s="64"/>
      <c r="D47" s="56">
        <f t="shared" si="13"/>
        <v>0</v>
      </c>
      <c r="E47" s="78" t="e">
        <f t="shared" si="14"/>
        <v>#DIV/0!</v>
      </c>
      <c r="F47" s="64"/>
      <c r="G47" s="64"/>
      <c r="H47" s="64"/>
      <c r="I47" s="78" t="e">
        <f t="shared" si="2"/>
        <v>#DIV/0!</v>
      </c>
      <c r="J47" s="64"/>
      <c r="K47" s="64"/>
      <c r="L47" s="64"/>
      <c r="M47" s="30" t="e">
        <f t="shared" si="8"/>
        <v>#DIV/0!</v>
      </c>
    </row>
    <row r="48" spans="1:48" ht="14.25" hidden="1" customHeight="1" x14ac:dyDescent="0.25">
      <c r="A48" s="62"/>
      <c r="B48" s="64"/>
      <c r="C48" s="64"/>
      <c r="D48" s="56">
        <f t="shared" si="13"/>
        <v>0</v>
      </c>
      <c r="E48" s="78" t="e">
        <f t="shared" si="14"/>
        <v>#DIV/0!</v>
      </c>
      <c r="F48" s="64"/>
      <c r="G48" s="64"/>
      <c r="H48" s="64"/>
      <c r="I48" s="78" t="e">
        <f t="shared" si="2"/>
        <v>#DIV/0!</v>
      </c>
      <c r="J48" s="64"/>
      <c r="K48" s="64"/>
      <c r="L48" s="64"/>
      <c r="M48" s="30" t="e">
        <f t="shared" si="8"/>
        <v>#DIV/0!</v>
      </c>
    </row>
    <row r="49" spans="1:158" ht="12.75" hidden="1" customHeight="1" x14ac:dyDescent="0.25">
      <c r="A49" s="62"/>
      <c r="B49" s="64"/>
      <c r="C49" s="64"/>
      <c r="D49" s="56">
        <f t="shared" si="13"/>
        <v>0</v>
      </c>
      <c r="E49" s="78" t="e">
        <f t="shared" si="14"/>
        <v>#DIV/0!</v>
      </c>
      <c r="F49" s="64"/>
      <c r="G49" s="64"/>
      <c r="H49" s="64"/>
      <c r="I49" s="78" t="e">
        <f t="shared" si="2"/>
        <v>#DIV/0!</v>
      </c>
      <c r="J49" s="64"/>
      <c r="K49" s="64"/>
      <c r="L49" s="64"/>
      <c r="M49" s="30" t="e">
        <f t="shared" si="8"/>
        <v>#DIV/0!</v>
      </c>
    </row>
    <row r="50" spans="1:158" ht="33.75" customHeight="1" x14ac:dyDescent="0.25">
      <c r="A50" s="110" t="s">
        <v>41</v>
      </c>
      <c r="B50" s="96">
        <f>B51+B60+B63+B67+B73+B80+B86+B89+B94+B97+B101+B78</f>
        <v>1065118.61619</v>
      </c>
      <c r="C50" s="96">
        <f t="shared" ref="C50:H50" si="15">C51+C60+C63+C67+C73+C80+C86+C89+C94+C97+C101+C78</f>
        <v>529552.3121199999</v>
      </c>
      <c r="D50" s="96">
        <f t="shared" si="15"/>
        <v>473732.07304000005</v>
      </c>
      <c r="E50" s="124">
        <f t="shared" si="14"/>
        <v>89.458975477506613</v>
      </c>
      <c r="F50" s="96">
        <f t="shared" si="15"/>
        <v>1018628.9721</v>
      </c>
      <c r="G50" s="96">
        <f t="shared" si="15"/>
        <v>508474.92776999995</v>
      </c>
      <c r="H50" s="96">
        <f t="shared" si="15"/>
        <v>469569.84832000005</v>
      </c>
      <c r="I50" s="124">
        <f t="shared" si="2"/>
        <v>92.348672997383659</v>
      </c>
      <c r="J50" s="96">
        <f t="shared" ref="J50" si="16">J51+J60+J63+J67+J73+J80+J86+J89+J94+J97+J101+J78</f>
        <v>196372.08431999999</v>
      </c>
      <c r="K50" s="96">
        <f t="shared" ref="K50" si="17">K51+K60+K63+K67+K73+K80+K86+K89+K94+K97+K101+K78</f>
        <v>87438.006160000004</v>
      </c>
      <c r="L50" s="96">
        <f t="shared" ref="L50" si="18">L51+L60+L63+L67+L73+L80+L86+L89+L94+L97+L101+L78</f>
        <v>63612.036809999998</v>
      </c>
      <c r="M50" s="111">
        <f t="shared" si="8"/>
        <v>72.751014808821651</v>
      </c>
    </row>
    <row r="51" spans="1:158" s="66" customFormat="1" ht="31.2" x14ac:dyDescent="0.25">
      <c r="A51" s="75" t="s">
        <v>83</v>
      </c>
      <c r="B51" s="65">
        <f>SUM(B52:B59)</f>
        <v>122286.32148999997</v>
      </c>
      <c r="C51" s="65">
        <f>SUM(C52:C59)</f>
        <v>52805.278779999993</v>
      </c>
      <c r="D51" s="65">
        <f>SUM(D52:D59)</f>
        <v>47620.775259999995</v>
      </c>
      <c r="E51" s="57">
        <f t="shared" si="1"/>
        <v>90.18184613398229</v>
      </c>
      <c r="F51" s="65">
        <f>SUM(F52:F59)</f>
        <v>71219.883529999992</v>
      </c>
      <c r="G51" s="65">
        <f>SUM(G52:G59)</f>
        <v>29316.91948</v>
      </c>
      <c r="H51" s="65">
        <f>SUM(H52:H59)</f>
        <v>25280.71847</v>
      </c>
      <c r="I51" s="57">
        <f t="shared" si="2"/>
        <v>86.23252005466162</v>
      </c>
      <c r="J51" s="65">
        <f>SUM(J52:J59)</f>
        <v>51237.543379999996</v>
      </c>
      <c r="K51" s="65">
        <f>SUM(K52:K59)</f>
        <v>23568.865009999998</v>
      </c>
      <c r="L51" s="65">
        <f>SUM(L52:L59)</f>
        <v>22420.5625</v>
      </c>
      <c r="M51" s="112">
        <f t="shared" si="8"/>
        <v>95.127883716450555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2.4" x14ac:dyDescent="0.25">
      <c r="A52" s="93" t="s">
        <v>42</v>
      </c>
      <c r="B52" s="80">
        <f>F52+J52</f>
        <v>1708.9633699999999</v>
      </c>
      <c r="C52" s="80">
        <f>G52+K52</f>
        <v>869.48239000000001</v>
      </c>
      <c r="D52" s="80">
        <f t="shared" ref="C52:D58" si="19">H52+L52</f>
        <v>795.55890999999997</v>
      </c>
      <c r="E52" s="32">
        <f t="shared" si="1"/>
        <v>91.497989970791693</v>
      </c>
      <c r="F52" s="80">
        <v>1708.9633699999999</v>
      </c>
      <c r="G52" s="80">
        <v>869.48239000000001</v>
      </c>
      <c r="H52" s="80">
        <v>795.55890999999997</v>
      </c>
      <c r="I52" s="32">
        <f t="shared" si="2"/>
        <v>91.497989970791693</v>
      </c>
      <c r="J52" s="84">
        <v>0</v>
      </c>
      <c r="K52" s="84">
        <v>0</v>
      </c>
      <c r="L52" s="84">
        <v>0</v>
      </c>
      <c r="M52" s="113">
        <v>0</v>
      </c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" x14ac:dyDescent="0.25">
      <c r="A53" s="68" t="s">
        <v>43</v>
      </c>
      <c r="B53" s="80">
        <f>F53+J53</f>
        <v>786.84594000000004</v>
      </c>
      <c r="C53" s="80">
        <f t="shared" si="19"/>
        <v>445.04340000000002</v>
      </c>
      <c r="D53" s="80">
        <f t="shared" ref="D53:D54" si="20">H53+L53</f>
        <v>363.13893999999999</v>
      </c>
      <c r="E53" s="32">
        <f t="shared" si="1"/>
        <v>81.596298248665178</v>
      </c>
      <c r="F53" s="81">
        <v>786.84594000000004</v>
      </c>
      <c r="G53" s="81">
        <v>445.04340000000002</v>
      </c>
      <c r="H53" s="81">
        <v>363.13893999999999</v>
      </c>
      <c r="I53" s="32">
        <f t="shared" si="2"/>
        <v>81.596298248665178</v>
      </c>
      <c r="J53" s="82">
        <v>0</v>
      </c>
      <c r="K53" s="82">
        <v>0</v>
      </c>
      <c r="L53" s="82">
        <v>0</v>
      </c>
      <c r="M53" s="113">
        <v>0</v>
      </c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62.4" x14ac:dyDescent="0.25">
      <c r="A54" s="98" t="s">
        <v>44</v>
      </c>
      <c r="B54" s="80">
        <f>F54+J54</f>
        <v>83144.839459999988</v>
      </c>
      <c r="C54" s="80">
        <f t="shared" si="19"/>
        <v>39758.930959999998</v>
      </c>
      <c r="D54" s="80">
        <f t="shared" si="20"/>
        <v>36845.315260000003</v>
      </c>
      <c r="E54" s="32">
        <f t="shared" si="1"/>
        <v>92.671795670433696</v>
      </c>
      <c r="F54" s="97">
        <v>34208.929839999997</v>
      </c>
      <c r="G54" s="97">
        <v>17409.187839999999</v>
      </c>
      <c r="H54" s="97">
        <v>15507.80565</v>
      </c>
      <c r="I54" s="32">
        <f t="shared" si="2"/>
        <v>89.078283217604721</v>
      </c>
      <c r="J54" s="97">
        <v>48935.909619999999</v>
      </c>
      <c r="K54" s="97">
        <v>22349.743119999999</v>
      </c>
      <c r="L54" s="97">
        <v>21337.509610000001</v>
      </c>
      <c r="M54" s="113">
        <f t="shared" si="8"/>
        <v>95.470938951892535</v>
      </c>
      <c r="Q54" s="26"/>
      <c r="U54" s="26"/>
      <c r="Y54" s="26"/>
      <c r="AC54" s="26"/>
      <c r="AG54" s="26"/>
      <c r="AK54" s="26"/>
      <c r="AO54" s="26"/>
      <c r="AT54" s="26"/>
    </row>
    <row r="55" spans="1:158" ht="15.6" x14ac:dyDescent="0.25">
      <c r="A55" s="68" t="s">
        <v>45</v>
      </c>
      <c r="B55" s="84">
        <f t="shared" ref="B55:B57" si="21">F55+J55</f>
        <v>3.9</v>
      </c>
      <c r="C55" s="80">
        <f t="shared" si="19"/>
        <v>3.9</v>
      </c>
      <c r="D55" s="84">
        <f t="shared" ref="D55:D58" si="22">H55+L55</f>
        <v>0.56000000000000005</v>
      </c>
      <c r="E55" s="32">
        <f t="shared" si="1"/>
        <v>14.358974358974361</v>
      </c>
      <c r="F55" s="82">
        <v>3.9</v>
      </c>
      <c r="G55" s="82">
        <v>3.9</v>
      </c>
      <c r="H55" s="82">
        <v>0.56000000000000005</v>
      </c>
      <c r="I55" s="32">
        <f t="shared" si="2"/>
        <v>14.358974358974361</v>
      </c>
      <c r="J55" s="82">
        <v>0</v>
      </c>
      <c r="K55" s="82">
        <v>0</v>
      </c>
      <c r="L55" s="82">
        <v>0</v>
      </c>
      <c r="M55" s="113">
        <v>0</v>
      </c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2.4" x14ac:dyDescent="0.25">
      <c r="A56" s="68" t="s">
        <v>46</v>
      </c>
      <c r="B56" s="84">
        <f t="shared" si="21"/>
        <v>9393.1232199999995</v>
      </c>
      <c r="C56" s="80">
        <f t="shared" si="19"/>
        <v>4152.9268099999999</v>
      </c>
      <c r="D56" s="84">
        <f t="shared" si="22"/>
        <v>3944.2112900000002</v>
      </c>
      <c r="E56" s="32">
        <f t="shared" si="1"/>
        <v>94.974254795499277</v>
      </c>
      <c r="F56" s="82">
        <v>9393.1232199999995</v>
      </c>
      <c r="G56" s="82">
        <v>4152.9268099999999</v>
      </c>
      <c r="H56" s="82">
        <v>3944.2112900000002</v>
      </c>
      <c r="I56" s="32">
        <f t="shared" si="2"/>
        <v>94.974254795499277</v>
      </c>
      <c r="J56" s="82">
        <v>0</v>
      </c>
      <c r="K56" s="84">
        <v>0</v>
      </c>
      <c r="L56" s="83">
        <v>0</v>
      </c>
      <c r="M56" s="113">
        <v>0</v>
      </c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31.2" x14ac:dyDescent="0.25">
      <c r="A57" s="68" t="s">
        <v>47</v>
      </c>
      <c r="B57" s="84">
        <f t="shared" si="21"/>
        <v>0</v>
      </c>
      <c r="C57" s="80">
        <f t="shared" si="19"/>
        <v>0</v>
      </c>
      <c r="D57" s="84">
        <f t="shared" si="22"/>
        <v>0</v>
      </c>
      <c r="E57" s="32">
        <v>0</v>
      </c>
      <c r="F57" s="82">
        <v>0</v>
      </c>
      <c r="G57" s="82">
        <v>0</v>
      </c>
      <c r="H57" s="82">
        <v>0</v>
      </c>
      <c r="I57" s="32">
        <v>0</v>
      </c>
      <c r="J57" s="82">
        <v>0</v>
      </c>
      <c r="K57" s="82">
        <v>0</v>
      </c>
      <c r="L57" s="82">
        <v>0</v>
      </c>
      <c r="M57" s="112">
        <v>0</v>
      </c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6" x14ac:dyDescent="0.25">
      <c r="A58" s="68" t="s">
        <v>48</v>
      </c>
      <c r="B58" s="84">
        <f>F58+J58</f>
        <v>1057.3905</v>
      </c>
      <c r="C58" s="80">
        <f t="shared" si="19"/>
        <v>10</v>
      </c>
      <c r="D58" s="84">
        <f t="shared" si="22"/>
        <v>0</v>
      </c>
      <c r="E58" s="32">
        <v>0</v>
      </c>
      <c r="F58" s="82">
        <v>905.39049999999997</v>
      </c>
      <c r="G58" s="84">
        <v>0</v>
      </c>
      <c r="H58" s="84">
        <v>0</v>
      </c>
      <c r="I58" s="32">
        <v>0</v>
      </c>
      <c r="J58" s="84">
        <v>152</v>
      </c>
      <c r="K58" s="84">
        <v>10</v>
      </c>
      <c r="L58" s="83">
        <v>0</v>
      </c>
      <c r="M58" s="112">
        <v>0</v>
      </c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6" x14ac:dyDescent="0.25">
      <c r="A59" s="68" t="s">
        <v>49</v>
      </c>
      <c r="B59" s="84">
        <v>26191.258999999998</v>
      </c>
      <c r="C59" s="84">
        <v>7564.9952199999998</v>
      </c>
      <c r="D59" s="84">
        <v>5671.9908599999999</v>
      </c>
      <c r="E59" s="32">
        <f t="shared" si="1"/>
        <v>74.976793706420878</v>
      </c>
      <c r="F59" s="83">
        <v>24212.730660000001</v>
      </c>
      <c r="G59" s="83">
        <v>6436.3790399999998</v>
      </c>
      <c r="H59" s="83">
        <v>4669.4436800000003</v>
      </c>
      <c r="I59" s="32">
        <f t="shared" si="2"/>
        <v>72.547680162727033</v>
      </c>
      <c r="J59" s="83">
        <v>2149.6337600000002</v>
      </c>
      <c r="K59" s="84">
        <v>1209.1218899999999</v>
      </c>
      <c r="L59" s="84">
        <v>1083.0528899999999</v>
      </c>
      <c r="M59" s="112">
        <f t="shared" si="8"/>
        <v>89.573507762728539</v>
      </c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6" x14ac:dyDescent="0.25">
      <c r="A60" s="75" t="s">
        <v>84</v>
      </c>
      <c r="B60" s="65">
        <f>SUM(B61:B62)</f>
        <v>2059.5500000000002</v>
      </c>
      <c r="C60" s="65">
        <f>SUM(C61:C62)</f>
        <v>861.46007999999995</v>
      </c>
      <c r="D60" s="65">
        <f>SUM(D61:D62)</f>
        <v>738.47009000000003</v>
      </c>
      <c r="E60" s="57">
        <f>D60/C60*100</f>
        <v>85.723077266679624</v>
      </c>
      <c r="F60" s="65">
        <f>F61+F62</f>
        <v>2059.5500000000002</v>
      </c>
      <c r="G60" s="65">
        <f>G61+G62</f>
        <v>861.46007999999995</v>
      </c>
      <c r="H60" s="65">
        <f>H61+H62</f>
        <v>856.93407999999999</v>
      </c>
      <c r="I60" s="32">
        <f t="shared" si="2"/>
        <v>99.474612915319298</v>
      </c>
      <c r="J60" s="65">
        <f>J61+J62</f>
        <v>1816.4</v>
      </c>
      <c r="K60" s="65">
        <f>K61+K62</f>
        <v>853.46007999999995</v>
      </c>
      <c r="L60" s="65">
        <f>L61+L62</f>
        <v>734.99608999999998</v>
      </c>
      <c r="M60" s="112">
        <f t="shared" si="8"/>
        <v>86.119562850555354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2" x14ac:dyDescent="0.25">
      <c r="A61" s="68" t="s">
        <v>50</v>
      </c>
      <c r="B61" s="84">
        <f>F61</f>
        <v>1816.4</v>
      </c>
      <c r="C61" s="84">
        <f>G61</f>
        <v>853.46007999999995</v>
      </c>
      <c r="D61" s="84">
        <f>L61</f>
        <v>734.99608999999998</v>
      </c>
      <c r="E61" s="32">
        <f t="shared" si="1"/>
        <v>86.119562850555354</v>
      </c>
      <c r="F61" s="84">
        <v>1816.4</v>
      </c>
      <c r="G61" s="84">
        <v>853.46007999999995</v>
      </c>
      <c r="H61" s="84">
        <v>853.46007999999995</v>
      </c>
      <c r="I61" s="32">
        <f t="shared" si="2"/>
        <v>100</v>
      </c>
      <c r="J61" s="84">
        <v>1816.4</v>
      </c>
      <c r="K61" s="84">
        <v>853.46007999999995</v>
      </c>
      <c r="L61" s="84">
        <v>734.99608999999998</v>
      </c>
      <c r="M61" s="113">
        <f t="shared" si="8"/>
        <v>86.119562850555354</v>
      </c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31.2" x14ac:dyDescent="0.25">
      <c r="A62" s="68" t="s">
        <v>105</v>
      </c>
      <c r="B62" s="84">
        <f>F62</f>
        <v>243.15</v>
      </c>
      <c r="C62" s="84">
        <f>G62</f>
        <v>8</v>
      </c>
      <c r="D62" s="84">
        <f>H62</f>
        <v>3.4740000000000002</v>
      </c>
      <c r="E62" s="32">
        <f t="shared" si="1"/>
        <v>43.425000000000004</v>
      </c>
      <c r="F62" s="84">
        <v>243.15</v>
      </c>
      <c r="G62" s="84">
        <v>8</v>
      </c>
      <c r="H62" s="84">
        <v>3.4740000000000002</v>
      </c>
      <c r="I62" s="32">
        <f t="shared" si="2"/>
        <v>43.425000000000004</v>
      </c>
      <c r="J62" s="84">
        <v>0</v>
      </c>
      <c r="K62" s="84">
        <v>0</v>
      </c>
      <c r="L62" s="84">
        <v>0</v>
      </c>
      <c r="M62" s="113">
        <v>0</v>
      </c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62.4" x14ac:dyDescent="0.25">
      <c r="A63" s="75" t="s">
        <v>85</v>
      </c>
      <c r="B63" s="65">
        <f>SUM(B64:B66)</f>
        <v>353.95148999999998</v>
      </c>
      <c r="C63" s="65">
        <f>SUM(C64:C66)</f>
        <v>278.80281000000002</v>
      </c>
      <c r="D63" s="65">
        <f>SUM(D64:D66)</f>
        <v>225.00781000000001</v>
      </c>
      <c r="E63" s="57">
        <f t="shared" si="1"/>
        <v>80.705000785322071</v>
      </c>
      <c r="F63" s="108">
        <f>F66+F64+F65</f>
        <v>0</v>
      </c>
      <c r="G63" s="108">
        <f>G66+G64+G65</f>
        <v>0</v>
      </c>
      <c r="H63" s="108">
        <f>H66+H64+H65</f>
        <v>0</v>
      </c>
      <c r="I63" s="32">
        <v>0</v>
      </c>
      <c r="J63" s="108">
        <f>SUM(J64:J66)</f>
        <v>353.95148999999998</v>
      </c>
      <c r="K63" s="108">
        <f>SUM(K64:K66)</f>
        <v>278.80281000000002</v>
      </c>
      <c r="L63" s="108">
        <f>SUM(L64:L66)</f>
        <v>225.00781000000001</v>
      </c>
      <c r="M63" s="112">
        <f t="shared" si="8"/>
        <v>80.705000785322071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62.4" x14ac:dyDescent="0.25">
      <c r="A64" s="68" t="s">
        <v>51</v>
      </c>
      <c r="B64" s="84">
        <f>F64+J64</f>
        <v>340.95148999999998</v>
      </c>
      <c r="C64" s="84">
        <f t="shared" ref="C64:D65" si="23">G64+K64</f>
        <v>274.80281000000002</v>
      </c>
      <c r="D64" s="84">
        <f t="shared" si="23"/>
        <v>225.00781000000001</v>
      </c>
      <c r="E64" s="32">
        <f t="shared" si="1"/>
        <v>81.879734053665615</v>
      </c>
      <c r="F64" s="97">
        <v>0</v>
      </c>
      <c r="G64" s="97">
        <v>0</v>
      </c>
      <c r="H64" s="97">
        <v>0</v>
      </c>
      <c r="I64" s="32">
        <v>0</v>
      </c>
      <c r="J64" s="97">
        <v>340.95148999999998</v>
      </c>
      <c r="K64" s="97">
        <v>274.80281000000002</v>
      </c>
      <c r="L64" s="97">
        <v>225.00781000000001</v>
      </c>
      <c r="M64" s="113">
        <f t="shared" si="8"/>
        <v>81.879734053665615</v>
      </c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s="66" customFormat="1" ht="15.6" x14ac:dyDescent="0.25">
      <c r="A65" s="68" t="s">
        <v>79</v>
      </c>
      <c r="B65" s="84">
        <f>F65+J65</f>
        <v>0</v>
      </c>
      <c r="C65" s="84">
        <f t="shared" si="23"/>
        <v>0</v>
      </c>
      <c r="D65" s="84">
        <f t="shared" si="23"/>
        <v>0</v>
      </c>
      <c r="E65" s="32">
        <v>0</v>
      </c>
      <c r="F65" s="97">
        <v>0</v>
      </c>
      <c r="G65" s="97">
        <v>0</v>
      </c>
      <c r="H65" s="97">
        <v>0</v>
      </c>
      <c r="I65" s="32">
        <v>0</v>
      </c>
      <c r="J65" s="97">
        <v>0</v>
      </c>
      <c r="K65" s="97">
        <v>0</v>
      </c>
      <c r="L65" s="97">
        <v>0</v>
      </c>
      <c r="M65" s="113">
        <v>0</v>
      </c>
      <c r="N65" s="16"/>
      <c r="O65" s="16"/>
      <c r="P65" s="16"/>
      <c r="Q65" s="15"/>
      <c r="R65" s="16"/>
      <c r="S65" s="16"/>
      <c r="T65" s="16"/>
      <c r="U65" s="15"/>
      <c r="V65" s="16"/>
      <c r="W65" s="16"/>
      <c r="X65" s="16"/>
      <c r="Y65" s="15"/>
      <c r="Z65" s="16"/>
      <c r="AA65" s="16"/>
      <c r="AB65" s="16"/>
      <c r="AC65" s="15"/>
      <c r="AD65" s="16"/>
      <c r="AE65" s="16"/>
      <c r="AF65" s="16"/>
      <c r="AG65" s="15"/>
      <c r="AH65" s="16"/>
      <c r="AI65" s="16"/>
      <c r="AJ65" s="16"/>
      <c r="AK65" s="15"/>
      <c r="AL65" s="16"/>
      <c r="AM65" s="16"/>
      <c r="AN65" s="16"/>
      <c r="AO65" s="15"/>
      <c r="AP65" s="16"/>
      <c r="AQ65" s="16"/>
      <c r="AR65" s="16"/>
      <c r="AS65" s="16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</row>
    <row r="66" spans="1:158" ht="46.8" x14ac:dyDescent="0.25">
      <c r="A66" s="68" t="s">
        <v>52</v>
      </c>
      <c r="B66" s="84">
        <f>F66+J66</f>
        <v>13</v>
      </c>
      <c r="C66" s="84">
        <f t="shared" ref="C66" si="24">G66+K66</f>
        <v>4</v>
      </c>
      <c r="D66" s="84">
        <f t="shared" ref="D66" si="25">H66+L66</f>
        <v>0</v>
      </c>
      <c r="E66" s="32">
        <v>0</v>
      </c>
      <c r="F66" s="97">
        <v>0</v>
      </c>
      <c r="G66" s="97">
        <v>0</v>
      </c>
      <c r="H66" s="97">
        <v>0</v>
      </c>
      <c r="I66" s="32">
        <v>0</v>
      </c>
      <c r="J66" s="97">
        <v>13</v>
      </c>
      <c r="K66" s="97">
        <v>4</v>
      </c>
      <c r="L66" s="84">
        <v>0</v>
      </c>
      <c r="M66" s="113">
        <v>0</v>
      </c>
      <c r="N66" s="5"/>
      <c r="O66" s="5"/>
      <c r="P66" s="5"/>
      <c r="Q66" s="26"/>
      <c r="R66" s="5"/>
      <c r="S66" s="5"/>
      <c r="T66" s="5"/>
      <c r="U66" s="26"/>
      <c r="V66" s="5"/>
      <c r="W66" s="5"/>
      <c r="X66" s="5"/>
      <c r="Y66" s="26"/>
      <c r="Z66" s="5"/>
      <c r="AA66" s="5"/>
      <c r="AB66" s="5"/>
      <c r="AC66" s="26"/>
      <c r="AD66" s="5"/>
      <c r="AE66" s="5"/>
      <c r="AF66" s="5"/>
      <c r="AG66" s="26"/>
      <c r="AH66" s="5"/>
      <c r="AI66" s="5"/>
      <c r="AJ66" s="5"/>
      <c r="AK66" s="26"/>
      <c r="AL66" s="5"/>
      <c r="AM66" s="5"/>
      <c r="AN66" s="5"/>
      <c r="AO66" s="26"/>
      <c r="AP66" s="5"/>
      <c r="AQ66" s="5"/>
      <c r="AR66" s="5"/>
      <c r="AS66" s="5"/>
      <c r="AT66" s="26"/>
    </row>
    <row r="67" spans="1:158" s="66" customFormat="1" ht="15.6" x14ac:dyDescent="0.25">
      <c r="A67" s="75" t="s">
        <v>86</v>
      </c>
      <c r="B67" s="65">
        <f>SUM(B68:B72)</f>
        <v>172269.22676000002</v>
      </c>
      <c r="C67" s="65">
        <f>SUM(C68:C72)</f>
        <v>83214.192649999997</v>
      </c>
      <c r="D67" s="65">
        <f>SUM(D68:D72)</f>
        <v>69379.465469999996</v>
      </c>
      <c r="E67" s="57">
        <f t="shared" si="1"/>
        <v>83.37455818601876</v>
      </c>
      <c r="F67" s="65">
        <f>SUM(F68:F72)</f>
        <v>153191.75038000001</v>
      </c>
      <c r="G67" s="65">
        <f>SUM(G68:G72)</f>
        <v>66340.573239999998</v>
      </c>
      <c r="H67" s="65">
        <f>SUM(H68:H72)</f>
        <v>64973.458940000004</v>
      </c>
      <c r="I67" s="32">
        <f t="shared" si="2"/>
        <v>97.939248587656621</v>
      </c>
      <c r="J67" s="65">
        <f>SUM(J68:J72)</f>
        <v>58522.78658</v>
      </c>
      <c r="K67" s="65">
        <f>SUM(K68:K72)</f>
        <v>21812.07876</v>
      </c>
      <c r="L67" s="65">
        <f>SUM(L68:L72)</f>
        <v>9230.6433799999995</v>
      </c>
      <c r="M67" s="112">
        <f t="shared" si="8"/>
        <v>42.318953097343389</v>
      </c>
      <c r="N67" s="16"/>
      <c r="O67" s="16"/>
      <c r="P67" s="16"/>
      <c r="Q67" s="15"/>
      <c r="R67" s="16"/>
      <c r="S67" s="16"/>
      <c r="T67" s="16"/>
      <c r="U67" s="15"/>
      <c r="V67" s="16"/>
      <c r="W67" s="16"/>
      <c r="X67" s="16"/>
      <c r="Y67" s="15"/>
      <c r="Z67" s="16"/>
      <c r="AA67" s="16"/>
      <c r="AB67" s="16"/>
      <c r="AC67" s="15"/>
      <c r="AD67" s="16"/>
      <c r="AE67" s="16"/>
      <c r="AF67" s="16"/>
      <c r="AG67" s="15"/>
      <c r="AH67" s="16"/>
      <c r="AI67" s="16"/>
      <c r="AJ67" s="16"/>
      <c r="AK67" s="15"/>
      <c r="AL67" s="16"/>
      <c r="AM67" s="16"/>
      <c r="AN67" s="16"/>
      <c r="AO67" s="15"/>
      <c r="AP67" s="16"/>
      <c r="AQ67" s="16"/>
      <c r="AR67" s="16"/>
      <c r="AS67" s="16"/>
      <c r="AT67" s="15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</row>
    <row r="68" spans="1:158" s="66" customFormat="1" ht="15.6" x14ac:dyDescent="0.25">
      <c r="A68" s="68" t="s">
        <v>53</v>
      </c>
      <c r="B68" s="84">
        <v>98889.471940000003</v>
      </c>
      <c r="C68" s="84">
        <v>56458.382129999998</v>
      </c>
      <c r="D68" s="84">
        <v>56180.613590000001</v>
      </c>
      <c r="E68" s="32">
        <f>D68/C68*100</f>
        <v>99.508011867289397</v>
      </c>
      <c r="F68" s="84">
        <v>98459.765939999997</v>
      </c>
      <c r="G68" s="84">
        <v>56458.382129999998</v>
      </c>
      <c r="H68" s="84">
        <v>56230.613590000001</v>
      </c>
      <c r="I68" s="32">
        <f>H68/G68*100</f>
        <v>99.596572676355578</v>
      </c>
      <c r="J68" s="84">
        <v>504.70600000000002</v>
      </c>
      <c r="K68" s="84">
        <v>75</v>
      </c>
      <c r="L68" s="84">
        <v>25</v>
      </c>
      <c r="M68" s="113">
        <v>0</v>
      </c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s="66" customFormat="1" ht="15.6" x14ac:dyDescent="0.25">
      <c r="A69" s="68" t="s">
        <v>106</v>
      </c>
      <c r="B69" s="84">
        <f t="shared" ref="B69:B74" si="26">F69+J69</f>
        <v>38.4</v>
      </c>
      <c r="C69" s="84">
        <f t="shared" ref="C69" si="27">G69+K69</f>
        <v>0</v>
      </c>
      <c r="D69" s="84">
        <f t="shared" ref="D69" si="28">H69+L69</f>
        <v>0</v>
      </c>
      <c r="E69" s="32" t="e">
        <f>D69/C69*100</f>
        <v>#DIV/0!</v>
      </c>
      <c r="F69" s="84">
        <v>38.4</v>
      </c>
      <c r="G69" s="84">
        <v>0</v>
      </c>
      <c r="H69" s="84">
        <v>0</v>
      </c>
      <c r="I69" s="32" t="e">
        <f>H69/G69*100</f>
        <v>#DIV/0!</v>
      </c>
      <c r="J69" s="84">
        <v>0</v>
      </c>
      <c r="K69" s="84">
        <v>0</v>
      </c>
      <c r="L69" s="84">
        <v>0</v>
      </c>
      <c r="M69" s="113">
        <v>0</v>
      </c>
      <c r="N69" s="16"/>
      <c r="O69" s="16"/>
      <c r="P69" s="16"/>
      <c r="Q69" s="15"/>
      <c r="R69" s="16"/>
      <c r="S69" s="16"/>
      <c r="T69" s="16"/>
      <c r="U69" s="15"/>
      <c r="V69" s="16"/>
      <c r="W69" s="16"/>
      <c r="X69" s="16"/>
      <c r="Y69" s="15"/>
      <c r="Z69" s="16"/>
      <c r="AA69" s="16"/>
      <c r="AB69" s="16"/>
      <c r="AC69" s="15"/>
      <c r="AD69" s="16"/>
      <c r="AE69" s="16"/>
      <c r="AF69" s="16"/>
      <c r="AG69" s="15"/>
      <c r="AH69" s="16"/>
      <c r="AI69" s="16"/>
      <c r="AJ69" s="16"/>
      <c r="AK69" s="15"/>
      <c r="AL69" s="16"/>
      <c r="AM69" s="16"/>
      <c r="AN69" s="16"/>
      <c r="AO69" s="15"/>
      <c r="AP69" s="16"/>
      <c r="AQ69" s="16"/>
      <c r="AR69" s="16"/>
      <c r="AS69" s="16"/>
      <c r="AT69" s="15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</row>
    <row r="70" spans="1:158" ht="15.6" x14ac:dyDescent="0.25">
      <c r="A70" s="68" t="s">
        <v>78</v>
      </c>
      <c r="B70" s="84">
        <v>53265.692580000003</v>
      </c>
      <c r="C70" s="84">
        <v>21022.07876</v>
      </c>
      <c r="D70" s="84">
        <v>8890.6433799999995</v>
      </c>
      <c r="E70" s="32">
        <f t="shared" si="1"/>
        <v>42.291932598581887</v>
      </c>
      <c r="F70" s="84">
        <v>34667.172200000001</v>
      </c>
      <c r="G70" s="84">
        <v>4548.4593500000001</v>
      </c>
      <c r="H70" s="84">
        <v>4434.6368499999999</v>
      </c>
      <c r="I70" s="32">
        <f>H70/G70*100</f>
        <v>97.497559255970927</v>
      </c>
      <c r="J70" s="84">
        <v>51677.830580000002</v>
      </c>
      <c r="K70" s="84">
        <v>21022.07876</v>
      </c>
      <c r="L70" s="84">
        <v>8890.6433799999995</v>
      </c>
      <c r="M70" s="113">
        <f t="shared" si="8"/>
        <v>42.291932598581887</v>
      </c>
      <c r="N70" s="5"/>
      <c r="O70" s="5"/>
      <c r="P70" s="5"/>
      <c r="Q70" s="26"/>
      <c r="R70" s="5"/>
      <c r="S70" s="5"/>
      <c r="T70" s="5"/>
      <c r="U70" s="26"/>
      <c r="V70" s="5"/>
      <c r="W70" s="5"/>
      <c r="X70" s="5"/>
      <c r="Y70" s="26"/>
      <c r="Z70" s="5"/>
      <c r="AA70" s="5"/>
      <c r="AB70" s="5"/>
      <c r="AC70" s="26"/>
      <c r="AD70" s="5"/>
      <c r="AE70" s="5"/>
      <c r="AF70" s="5"/>
      <c r="AG70" s="26"/>
      <c r="AH70" s="5"/>
      <c r="AI70" s="5"/>
      <c r="AJ70" s="5"/>
      <c r="AK70" s="26"/>
      <c r="AL70" s="5"/>
      <c r="AM70" s="5"/>
      <c r="AN70" s="5"/>
      <c r="AO70" s="26"/>
      <c r="AP70" s="5"/>
      <c r="AQ70" s="5"/>
      <c r="AR70" s="5"/>
      <c r="AS70" s="5"/>
      <c r="AT70" s="26"/>
    </row>
    <row r="71" spans="1:158" ht="15.6" x14ac:dyDescent="0.25">
      <c r="A71" s="68" t="s">
        <v>97</v>
      </c>
      <c r="B71" s="84">
        <f>F71</f>
        <v>4396</v>
      </c>
      <c r="C71" s="84">
        <f>K71</f>
        <v>396</v>
      </c>
      <c r="D71" s="84">
        <f t="shared" ref="D71" si="29">H71</f>
        <v>0</v>
      </c>
      <c r="E71" s="32">
        <f t="shared" si="1"/>
        <v>0</v>
      </c>
      <c r="F71" s="84">
        <v>4396</v>
      </c>
      <c r="G71" s="84">
        <v>0</v>
      </c>
      <c r="H71" s="84">
        <v>0</v>
      </c>
      <c r="I71" s="32">
        <v>0</v>
      </c>
      <c r="J71" s="84">
        <v>4396</v>
      </c>
      <c r="K71" s="84">
        <v>396</v>
      </c>
      <c r="L71" s="84">
        <v>0</v>
      </c>
      <c r="M71" s="113">
        <v>0</v>
      </c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ht="31.2" x14ac:dyDescent="0.25">
      <c r="A72" s="68" t="s">
        <v>54</v>
      </c>
      <c r="B72" s="84">
        <v>15679.66224</v>
      </c>
      <c r="C72" s="84">
        <v>5337.7317599999997</v>
      </c>
      <c r="D72" s="84">
        <v>4308.2084999999997</v>
      </c>
      <c r="E72" s="32">
        <f t="shared" si="1"/>
        <v>80.712345500104334</v>
      </c>
      <c r="F72" s="84">
        <v>15630.41224</v>
      </c>
      <c r="G72" s="84">
        <v>5333.7317599999997</v>
      </c>
      <c r="H72" s="84">
        <v>4308.2084999999997</v>
      </c>
      <c r="I72" s="32">
        <f>H72/G72*100</f>
        <v>80.772875237355393</v>
      </c>
      <c r="J72" s="84">
        <v>1944.25</v>
      </c>
      <c r="K72" s="84">
        <v>319</v>
      </c>
      <c r="L72" s="84">
        <v>315</v>
      </c>
      <c r="M72" s="113">
        <v>0</v>
      </c>
      <c r="N72" s="5"/>
      <c r="O72" s="5"/>
      <c r="P72" s="5"/>
      <c r="Q72" s="26"/>
      <c r="R72" s="5"/>
      <c r="S72" s="5"/>
      <c r="T72" s="5"/>
      <c r="U72" s="26"/>
      <c r="V72" s="5"/>
      <c r="W72" s="5"/>
      <c r="X72" s="5"/>
      <c r="Y72" s="26"/>
      <c r="Z72" s="5"/>
      <c r="AA72" s="5"/>
      <c r="AB72" s="5"/>
      <c r="AC72" s="26"/>
      <c r="AD72" s="5"/>
      <c r="AE72" s="5"/>
      <c r="AF72" s="5"/>
      <c r="AG72" s="26"/>
      <c r="AH72" s="5"/>
      <c r="AI72" s="5"/>
      <c r="AJ72" s="5"/>
      <c r="AK72" s="26"/>
      <c r="AL72" s="5"/>
      <c r="AM72" s="5"/>
      <c r="AN72" s="5"/>
      <c r="AO72" s="26"/>
      <c r="AP72" s="5"/>
      <c r="AQ72" s="5"/>
      <c r="AR72" s="5"/>
      <c r="AS72" s="5"/>
      <c r="AT72" s="26"/>
    </row>
    <row r="73" spans="1:158" s="71" customFormat="1" ht="31.2" x14ac:dyDescent="0.25">
      <c r="A73" s="75" t="s">
        <v>87</v>
      </c>
      <c r="B73" s="65">
        <f>SUM(B74:B77)</f>
        <v>63539.71961</v>
      </c>
      <c r="C73" s="65">
        <f t="shared" ref="C73:D73" si="30">SUM(C74:C77)</f>
        <v>23169.708689999999</v>
      </c>
      <c r="D73" s="65">
        <f t="shared" si="30"/>
        <v>17882.37327</v>
      </c>
      <c r="E73" s="57">
        <f t="shared" si="1"/>
        <v>77.179965916956036</v>
      </c>
      <c r="F73" s="65">
        <f>F74+F75+F76+F77</f>
        <v>41404.584460000005</v>
      </c>
      <c r="G73" s="65">
        <f>G74+G75+G76+G77</f>
        <v>13668.886619999999</v>
      </c>
      <c r="H73" s="65">
        <f>H74+H75+H76+H77</f>
        <v>11256.178449999999</v>
      </c>
      <c r="I73" s="32">
        <f t="shared" si="2"/>
        <v>82.348904946875621</v>
      </c>
      <c r="J73" s="65">
        <f t="shared" ref="J73:L73" si="31">J74+J75+J76+J77</f>
        <v>38525.485540000001</v>
      </c>
      <c r="K73" s="65">
        <f t="shared" si="31"/>
        <v>20656.962360000001</v>
      </c>
      <c r="L73" s="65">
        <f t="shared" si="31"/>
        <v>17782.33511</v>
      </c>
      <c r="M73" s="112">
        <f t="shared" si="8"/>
        <v>86.08397885467221</v>
      </c>
      <c r="N73" s="69"/>
      <c r="O73" s="69"/>
      <c r="P73" s="69"/>
      <c r="Q73" s="70"/>
      <c r="R73" s="69"/>
      <c r="S73" s="69"/>
      <c r="T73" s="69"/>
      <c r="U73" s="70"/>
      <c r="V73" s="69"/>
      <c r="W73" s="69"/>
      <c r="X73" s="69"/>
      <c r="Y73" s="70"/>
      <c r="Z73" s="69"/>
      <c r="AA73" s="69"/>
      <c r="AB73" s="69"/>
      <c r="AC73" s="70"/>
      <c r="AD73" s="69"/>
      <c r="AE73" s="69"/>
      <c r="AF73" s="69"/>
      <c r="AG73" s="70"/>
      <c r="AH73" s="69"/>
      <c r="AI73" s="69"/>
      <c r="AJ73" s="69"/>
      <c r="AK73" s="70"/>
      <c r="AL73" s="69"/>
      <c r="AM73" s="69"/>
      <c r="AN73" s="69"/>
      <c r="AO73" s="70"/>
      <c r="AP73" s="69"/>
      <c r="AQ73" s="69"/>
      <c r="AR73" s="69"/>
      <c r="AS73" s="69"/>
      <c r="AT73" s="70"/>
      <c r="AU73" s="69"/>
      <c r="AV73" s="69"/>
      <c r="AW73" s="69"/>
      <c r="AX73" s="69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/>
      <c r="CH73" s="69"/>
      <c r="CI73" s="69"/>
      <c r="CJ73" s="69"/>
      <c r="CK73" s="69"/>
      <c r="CL73" s="69"/>
      <c r="CM73" s="69"/>
      <c r="CN73" s="69"/>
      <c r="CO73" s="69"/>
      <c r="CP73" s="69"/>
      <c r="CQ73" s="69"/>
      <c r="CR73" s="69"/>
      <c r="CS73" s="69"/>
      <c r="CT73" s="69"/>
      <c r="CU73" s="69"/>
      <c r="CV73" s="69"/>
      <c r="CW73" s="69"/>
      <c r="CX73" s="69"/>
      <c r="CY73" s="69"/>
      <c r="CZ73" s="69"/>
      <c r="DA73" s="69"/>
      <c r="DB73" s="69"/>
      <c r="DC73" s="69"/>
      <c r="DD73" s="69"/>
      <c r="DE73" s="69"/>
      <c r="DF73" s="69"/>
      <c r="DG73" s="69"/>
      <c r="DH73" s="69"/>
      <c r="DI73" s="69"/>
      <c r="DJ73" s="69"/>
      <c r="DK73" s="69"/>
      <c r="DL73" s="69"/>
      <c r="DM73" s="69"/>
      <c r="DN73" s="69"/>
      <c r="DO73" s="69"/>
      <c r="DP73" s="69"/>
      <c r="DQ73" s="69"/>
      <c r="DR73" s="69"/>
      <c r="DS73" s="69"/>
      <c r="DT73" s="69"/>
      <c r="DU73" s="69"/>
      <c r="DV73" s="69"/>
      <c r="DW73" s="69"/>
      <c r="DX73" s="69"/>
      <c r="DY73" s="69"/>
      <c r="DZ73" s="69"/>
      <c r="EA73" s="69"/>
      <c r="EB73" s="69"/>
      <c r="EC73" s="69"/>
      <c r="ED73" s="69"/>
      <c r="EE73" s="69"/>
      <c r="EF73" s="69"/>
      <c r="EG73" s="69"/>
      <c r="EH73" s="69"/>
      <c r="EI73" s="69"/>
      <c r="EJ73" s="69"/>
      <c r="EK73" s="69"/>
      <c r="EL73" s="69"/>
      <c r="EM73" s="69"/>
      <c r="EN73" s="69"/>
      <c r="EO73" s="69"/>
      <c r="EP73" s="69"/>
      <c r="EQ73" s="69"/>
      <c r="ER73" s="69"/>
      <c r="ES73" s="69"/>
      <c r="ET73" s="69"/>
      <c r="EU73" s="69"/>
      <c r="EV73" s="69"/>
      <c r="EW73" s="69"/>
      <c r="EX73" s="69"/>
      <c r="EY73" s="69"/>
      <c r="EZ73" s="69"/>
      <c r="FA73" s="69"/>
      <c r="FB73" s="69"/>
    </row>
    <row r="74" spans="1:158" ht="15.6" x14ac:dyDescent="0.25">
      <c r="A74" s="68" t="s">
        <v>55</v>
      </c>
      <c r="B74" s="84">
        <f t="shared" si="26"/>
        <v>15362.497859999999</v>
      </c>
      <c r="C74" s="84">
        <f t="shared" ref="C74" si="32">G74+K74</f>
        <v>439.91732000000002</v>
      </c>
      <c r="D74" s="84">
        <f t="shared" ref="D74" si="33">H74+L74</f>
        <v>439.91732000000002</v>
      </c>
      <c r="E74" s="32">
        <f t="shared" si="1"/>
        <v>100</v>
      </c>
      <c r="F74" s="84">
        <v>14290.54286</v>
      </c>
      <c r="G74" s="84">
        <v>0</v>
      </c>
      <c r="H74" s="84">
        <v>0</v>
      </c>
      <c r="I74" s="32">
        <v>0</v>
      </c>
      <c r="J74" s="84">
        <v>1071.9549999999999</v>
      </c>
      <c r="K74" s="84">
        <v>439.91732000000002</v>
      </c>
      <c r="L74" s="84">
        <v>439.91732000000002</v>
      </c>
      <c r="M74" s="113">
        <f t="shared" si="8"/>
        <v>100</v>
      </c>
      <c r="N74" s="5"/>
      <c r="O74" s="5"/>
      <c r="P74" s="5"/>
      <c r="Q74" s="26"/>
      <c r="R74" s="5"/>
      <c r="S74" s="5"/>
      <c r="T74" s="5"/>
      <c r="U74" s="26"/>
      <c r="V74" s="5"/>
      <c r="W74" s="5"/>
      <c r="X74" s="5"/>
      <c r="Y74" s="26"/>
      <c r="Z74" s="5"/>
      <c r="AA74" s="5"/>
      <c r="AB74" s="5"/>
      <c r="AC74" s="26"/>
      <c r="AD74" s="5"/>
      <c r="AE74" s="5"/>
      <c r="AF74" s="5"/>
      <c r="AG74" s="26"/>
      <c r="AH74" s="5"/>
      <c r="AI74" s="5"/>
      <c r="AJ74" s="5"/>
      <c r="AK74" s="26"/>
      <c r="AL74" s="5"/>
      <c r="AM74" s="5"/>
      <c r="AN74" s="5"/>
      <c r="AO74" s="26"/>
      <c r="AP74" s="5"/>
      <c r="AQ74" s="5"/>
      <c r="AR74" s="5"/>
      <c r="AS74" s="5"/>
      <c r="AT74" s="26"/>
    </row>
    <row r="75" spans="1:158" ht="15.6" x14ac:dyDescent="0.25">
      <c r="A75" s="68" t="s">
        <v>56</v>
      </c>
      <c r="B75" s="84">
        <v>22507.059440000001</v>
      </c>
      <c r="C75" s="84">
        <v>13823.56343</v>
      </c>
      <c r="D75" s="84">
        <v>11143.61579</v>
      </c>
      <c r="E75" s="32">
        <f t="shared" si="1"/>
        <v>80.613192440785866</v>
      </c>
      <c r="F75" s="84">
        <v>22297.162830000001</v>
      </c>
      <c r="G75" s="84">
        <v>13523.886619999999</v>
      </c>
      <c r="H75" s="84">
        <v>11111.178449999999</v>
      </c>
      <c r="I75" s="32">
        <f t="shared" si="2"/>
        <v>82.159653967876878</v>
      </c>
      <c r="J75" s="84">
        <v>11783.36823</v>
      </c>
      <c r="K75" s="84">
        <v>11310.8171</v>
      </c>
      <c r="L75" s="84">
        <v>11043.57763</v>
      </c>
      <c r="M75" s="113">
        <f t="shared" si="8"/>
        <v>97.637310659015071</v>
      </c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15.6" x14ac:dyDescent="0.25">
      <c r="A76" s="68" t="s">
        <v>57</v>
      </c>
      <c r="B76" s="84">
        <f>J76</f>
        <v>25670.16231</v>
      </c>
      <c r="C76" s="84">
        <f t="shared" ref="C76:D76" si="34">K76</f>
        <v>8906.2279400000007</v>
      </c>
      <c r="D76" s="84">
        <f t="shared" si="34"/>
        <v>6298.8401599999997</v>
      </c>
      <c r="E76" s="32">
        <f t="shared" si="1"/>
        <v>70.72399451748143</v>
      </c>
      <c r="F76" s="84">
        <v>4816.8787700000003</v>
      </c>
      <c r="G76" s="84">
        <v>145</v>
      </c>
      <c r="H76" s="84">
        <v>145</v>
      </c>
      <c r="I76" s="32">
        <v>0</v>
      </c>
      <c r="J76" s="84">
        <v>25670.16231</v>
      </c>
      <c r="K76" s="84">
        <v>8906.2279400000007</v>
      </c>
      <c r="L76" s="84">
        <v>6298.8401599999997</v>
      </c>
      <c r="M76" s="113">
        <f t="shared" si="8"/>
        <v>70.72399451748143</v>
      </c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ht="31.2" x14ac:dyDescent="0.25">
      <c r="A77" s="68" t="s">
        <v>95</v>
      </c>
      <c r="B77" s="84">
        <f t="shared" ref="B77" si="35">F77+J77</f>
        <v>0</v>
      </c>
      <c r="C77" s="84">
        <f t="shared" ref="C77" si="36">G77+K77</f>
        <v>0</v>
      </c>
      <c r="D77" s="84">
        <f t="shared" ref="D77" si="37">H77+L77</f>
        <v>0</v>
      </c>
      <c r="E77" s="32">
        <v>0</v>
      </c>
      <c r="F77" s="84">
        <v>0</v>
      </c>
      <c r="G77" s="84">
        <v>0</v>
      </c>
      <c r="H77" s="84">
        <v>0</v>
      </c>
      <c r="I77" s="32">
        <v>0</v>
      </c>
      <c r="J77" s="84">
        <v>0</v>
      </c>
      <c r="K77" s="84">
        <v>0</v>
      </c>
      <c r="L77" s="84">
        <v>0</v>
      </c>
      <c r="M77" s="113">
        <v>0</v>
      </c>
      <c r="N77" s="5"/>
      <c r="O77" s="5"/>
      <c r="P77" s="5"/>
      <c r="Q77" s="26"/>
      <c r="R77" s="5"/>
      <c r="S77" s="5"/>
      <c r="T77" s="5"/>
      <c r="U77" s="26"/>
      <c r="V77" s="5"/>
      <c r="W77" s="5"/>
      <c r="X77" s="5"/>
      <c r="Y77" s="26"/>
      <c r="Z77" s="5"/>
      <c r="AA77" s="5"/>
      <c r="AB77" s="5"/>
      <c r="AC77" s="26"/>
      <c r="AD77" s="5"/>
      <c r="AE77" s="5"/>
      <c r="AF77" s="5"/>
      <c r="AG77" s="26"/>
      <c r="AH77" s="5"/>
      <c r="AI77" s="5"/>
      <c r="AJ77" s="5"/>
      <c r="AK77" s="26"/>
      <c r="AL77" s="5"/>
      <c r="AM77" s="5"/>
      <c r="AN77" s="5"/>
      <c r="AO77" s="26"/>
      <c r="AP77" s="5"/>
      <c r="AQ77" s="5"/>
      <c r="AR77" s="5"/>
      <c r="AS77" s="5"/>
      <c r="AT77" s="26"/>
    </row>
    <row r="78" spans="1:158" s="71" customFormat="1" ht="15.6" x14ac:dyDescent="0.25">
      <c r="A78" s="75" t="s">
        <v>107</v>
      </c>
      <c r="B78" s="65">
        <f>B79</f>
        <v>16597.192350000001</v>
      </c>
      <c r="C78" s="65">
        <f t="shared" ref="C78:D78" si="38">C79</f>
        <v>0</v>
      </c>
      <c r="D78" s="65">
        <f t="shared" si="38"/>
        <v>0</v>
      </c>
      <c r="E78" s="57" t="e">
        <f t="shared" ref="E78:E79" si="39">D78/C78*100</f>
        <v>#DIV/0!</v>
      </c>
      <c r="F78" s="65">
        <f>F79</f>
        <v>16597.192350000001</v>
      </c>
      <c r="G78" s="65">
        <f t="shared" ref="G78:H78" si="40">G79</f>
        <v>0</v>
      </c>
      <c r="H78" s="65">
        <f t="shared" si="40"/>
        <v>0</v>
      </c>
      <c r="I78" s="32" t="e">
        <f t="shared" ref="I78" si="41">H78/G78*100</f>
        <v>#DIV/0!</v>
      </c>
      <c r="J78" s="65">
        <f>J79</f>
        <v>14283.906590000001</v>
      </c>
      <c r="K78" s="65">
        <f t="shared" ref="K78:L78" si="42">K79</f>
        <v>0</v>
      </c>
      <c r="L78" s="65">
        <f t="shared" si="42"/>
        <v>0</v>
      </c>
      <c r="M78" s="112" t="e">
        <f t="shared" ref="M78:M79" si="43">L78/K78*100</f>
        <v>#DIV/0!</v>
      </c>
      <c r="N78" s="69"/>
      <c r="O78" s="69"/>
      <c r="P78" s="69"/>
      <c r="Q78" s="70"/>
      <c r="R78" s="69"/>
      <c r="S78" s="69"/>
      <c r="T78" s="69"/>
      <c r="U78" s="70"/>
      <c r="V78" s="69"/>
      <c r="W78" s="69"/>
      <c r="X78" s="69"/>
      <c r="Y78" s="70"/>
      <c r="Z78" s="69"/>
      <c r="AA78" s="69"/>
      <c r="AB78" s="69"/>
      <c r="AC78" s="70"/>
      <c r="AD78" s="69"/>
      <c r="AE78" s="69"/>
      <c r="AF78" s="69"/>
      <c r="AG78" s="70"/>
      <c r="AH78" s="69"/>
      <c r="AI78" s="69"/>
      <c r="AJ78" s="69"/>
      <c r="AK78" s="70"/>
      <c r="AL78" s="69"/>
      <c r="AM78" s="69"/>
      <c r="AN78" s="69"/>
      <c r="AO78" s="70"/>
      <c r="AP78" s="69"/>
      <c r="AQ78" s="69"/>
      <c r="AR78" s="69"/>
      <c r="AS78" s="69"/>
      <c r="AT78" s="70"/>
      <c r="AU78" s="69"/>
      <c r="AV78" s="69"/>
      <c r="AW78" s="69"/>
      <c r="AX78" s="69"/>
      <c r="AY78" s="69"/>
      <c r="AZ78" s="69"/>
      <c r="BA78" s="69"/>
      <c r="BB78" s="69"/>
      <c r="BC78" s="69"/>
      <c r="BD78" s="69"/>
      <c r="BE78" s="69"/>
      <c r="BF78" s="69"/>
      <c r="BG78" s="69"/>
      <c r="BH78" s="69"/>
      <c r="BI78" s="69"/>
      <c r="BJ78" s="69"/>
      <c r="BK78" s="69"/>
      <c r="BL78" s="69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69"/>
      <c r="CA78" s="69"/>
      <c r="CB78" s="69"/>
      <c r="CC78" s="69"/>
      <c r="CD78" s="69"/>
      <c r="CE78" s="69"/>
      <c r="CF78" s="69"/>
      <c r="CG78" s="69"/>
      <c r="CH78" s="69"/>
      <c r="CI78" s="69"/>
      <c r="CJ78" s="69"/>
      <c r="CK78" s="69"/>
      <c r="CL78" s="69"/>
      <c r="CM78" s="69"/>
      <c r="CN78" s="69"/>
      <c r="CO78" s="69"/>
      <c r="CP78" s="69"/>
      <c r="CQ78" s="69"/>
      <c r="CR78" s="69"/>
      <c r="CS78" s="69"/>
      <c r="CT78" s="69"/>
      <c r="CU78" s="69"/>
      <c r="CV78" s="69"/>
      <c r="CW78" s="69"/>
      <c r="CX78" s="69"/>
      <c r="CY78" s="69"/>
      <c r="CZ78" s="69"/>
      <c r="DA78" s="69"/>
      <c r="DB78" s="69"/>
      <c r="DC78" s="69"/>
      <c r="DD78" s="69"/>
      <c r="DE78" s="69"/>
      <c r="DF78" s="69"/>
      <c r="DG78" s="69"/>
      <c r="DH78" s="69"/>
      <c r="DI78" s="69"/>
      <c r="DJ78" s="69"/>
      <c r="DK78" s="69"/>
      <c r="DL78" s="69"/>
      <c r="DM78" s="69"/>
      <c r="DN78" s="69"/>
      <c r="DO78" s="69"/>
      <c r="DP78" s="69"/>
      <c r="DQ78" s="69"/>
      <c r="DR78" s="69"/>
      <c r="DS78" s="69"/>
      <c r="DT78" s="69"/>
      <c r="DU78" s="69"/>
      <c r="DV78" s="69"/>
      <c r="DW78" s="69"/>
      <c r="DX78" s="69"/>
      <c r="DY78" s="69"/>
      <c r="DZ78" s="69"/>
      <c r="EA78" s="69"/>
      <c r="EB78" s="69"/>
      <c r="EC78" s="69"/>
      <c r="ED78" s="69"/>
      <c r="EE78" s="69"/>
      <c r="EF78" s="69"/>
      <c r="EG78" s="69"/>
      <c r="EH78" s="69"/>
      <c r="EI78" s="69"/>
      <c r="EJ78" s="69"/>
      <c r="EK78" s="69"/>
      <c r="EL78" s="69"/>
      <c r="EM78" s="69"/>
      <c r="EN78" s="69"/>
      <c r="EO78" s="69"/>
      <c r="EP78" s="69"/>
      <c r="EQ78" s="69"/>
      <c r="ER78" s="69"/>
      <c r="ES78" s="69"/>
      <c r="ET78" s="69"/>
      <c r="EU78" s="69"/>
      <c r="EV78" s="69"/>
      <c r="EW78" s="69"/>
      <c r="EX78" s="69"/>
      <c r="EY78" s="69"/>
      <c r="EZ78" s="69"/>
      <c r="FA78" s="69"/>
      <c r="FB78" s="69"/>
    </row>
    <row r="79" spans="1:158" ht="31.2" x14ac:dyDescent="0.25">
      <c r="A79" s="68" t="s">
        <v>108</v>
      </c>
      <c r="B79" s="84">
        <v>16597.192350000001</v>
      </c>
      <c r="C79" s="84">
        <f>G79+K79</f>
        <v>0</v>
      </c>
      <c r="D79" s="84">
        <f>H79+L79</f>
        <v>0</v>
      </c>
      <c r="E79" s="32" t="e">
        <f t="shared" si="39"/>
        <v>#DIV/0!</v>
      </c>
      <c r="F79" s="84">
        <v>16597.192350000001</v>
      </c>
      <c r="G79" s="84">
        <v>0</v>
      </c>
      <c r="H79" s="84">
        <v>0</v>
      </c>
      <c r="I79" s="32">
        <v>0</v>
      </c>
      <c r="J79" s="84">
        <v>14283.906590000001</v>
      </c>
      <c r="K79" s="84">
        <v>0</v>
      </c>
      <c r="L79" s="84">
        <v>0</v>
      </c>
      <c r="M79" s="113" t="e">
        <f t="shared" si="43"/>
        <v>#DIV/0!</v>
      </c>
      <c r="N79" s="5"/>
      <c r="O79" s="5"/>
      <c r="P79" s="5"/>
      <c r="Q79" s="26"/>
      <c r="R79" s="5"/>
      <c r="S79" s="5"/>
      <c r="T79" s="5"/>
      <c r="U79" s="26"/>
      <c r="V79" s="5"/>
      <c r="W79" s="5"/>
      <c r="X79" s="5"/>
      <c r="Y79" s="26"/>
      <c r="Z79" s="5"/>
      <c r="AA79" s="5"/>
      <c r="AB79" s="5"/>
      <c r="AC79" s="26"/>
      <c r="AD79" s="5"/>
      <c r="AE79" s="5"/>
      <c r="AF79" s="5"/>
      <c r="AG79" s="26"/>
      <c r="AH79" s="5"/>
      <c r="AI79" s="5"/>
      <c r="AJ79" s="5"/>
      <c r="AK79" s="26"/>
      <c r="AL79" s="5"/>
      <c r="AM79" s="5"/>
      <c r="AN79" s="5"/>
      <c r="AO79" s="26"/>
      <c r="AP79" s="5"/>
      <c r="AQ79" s="5"/>
      <c r="AR79" s="5"/>
      <c r="AS79" s="5"/>
      <c r="AT79" s="26"/>
    </row>
    <row r="80" spans="1:158" s="66" customFormat="1" ht="15.6" x14ac:dyDescent="0.25">
      <c r="A80" s="94" t="s">
        <v>88</v>
      </c>
      <c r="B80" s="65">
        <f>SUM(B81:B85)</f>
        <v>563001.44779999997</v>
      </c>
      <c r="C80" s="65">
        <f t="shared" ref="C80:D80" si="44">SUM(C81:C85)</f>
        <v>293959.10804999998</v>
      </c>
      <c r="D80" s="65">
        <f t="shared" si="44"/>
        <v>286048.82703000004</v>
      </c>
      <c r="E80" s="57">
        <f t="shared" si="1"/>
        <v>97.309053945471064</v>
      </c>
      <c r="F80" s="65">
        <f>F81+F82+F83+F84+F85</f>
        <v>562952.44779999997</v>
      </c>
      <c r="G80" s="65">
        <f>G81+G82+G83+G84+G85</f>
        <v>293944.10804999998</v>
      </c>
      <c r="H80" s="65">
        <f>H81+H82+H83+H84+H85</f>
        <v>286046.03703000001</v>
      </c>
      <c r="I80" s="32">
        <f t="shared" si="2"/>
        <v>97.31307047710699</v>
      </c>
      <c r="J80" s="65">
        <f>J81+J82+J83+J83+J84+J85</f>
        <v>49</v>
      </c>
      <c r="K80" s="65">
        <f>K81+K82+K83+K83+K84+K85</f>
        <v>15</v>
      </c>
      <c r="L80" s="65">
        <f>L81+L82+L83+L83+L84+L85</f>
        <v>2.79</v>
      </c>
      <c r="M80" s="112">
        <v>0</v>
      </c>
      <c r="N80" s="16"/>
      <c r="O80" s="16"/>
      <c r="P80" s="16"/>
      <c r="Q80" s="15"/>
      <c r="R80" s="16"/>
      <c r="S80" s="16"/>
      <c r="T80" s="16"/>
      <c r="U80" s="15"/>
      <c r="V80" s="16"/>
      <c r="W80" s="16"/>
      <c r="X80" s="16"/>
      <c r="Y80" s="15"/>
      <c r="Z80" s="16"/>
      <c r="AA80" s="16"/>
      <c r="AB80" s="16"/>
      <c r="AC80" s="15"/>
      <c r="AD80" s="16"/>
      <c r="AE80" s="16"/>
      <c r="AF80" s="16"/>
      <c r="AG80" s="15"/>
      <c r="AH80" s="16"/>
      <c r="AI80" s="16"/>
      <c r="AJ80" s="16"/>
      <c r="AK80" s="15"/>
      <c r="AL80" s="16"/>
      <c r="AM80" s="16"/>
      <c r="AN80" s="16"/>
      <c r="AO80" s="15"/>
      <c r="AP80" s="16"/>
      <c r="AQ80" s="16"/>
      <c r="AR80" s="16"/>
      <c r="AS80" s="16"/>
      <c r="AT80" s="15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16"/>
      <c r="EP80" s="16"/>
      <c r="EQ80" s="16"/>
      <c r="ER80" s="16"/>
      <c r="ES80" s="16"/>
      <c r="ET80" s="16"/>
      <c r="EU80" s="16"/>
      <c r="EV80" s="16"/>
      <c r="EW80" s="16"/>
      <c r="EX80" s="16"/>
      <c r="EY80" s="16"/>
      <c r="EZ80" s="16"/>
      <c r="FA80" s="16"/>
      <c r="FB80" s="16"/>
    </row>
    <row r="81" spans="1:158" ht="15.6" x14ac:dyDescent="0.25">
      <c r="A81" s="68" t="s">
        <v>58</v>
      </c>
      <c r="B81" s="84">
        <f>F81+J81</f>
        <v>119738.43913</v>
      </c>
      <c r="C81" s="84">
        <f>G81+K81</f>
        <v>54869.489159999997</v>
      </c>
      <c r="D81" s="84">
        <f>H81+L81</f>
        <v>52559.616170000001</v>
      </c>
      <c r="E81" s="32">
        <f t="shared" si="1"/>
        <v>95.790241488736328</v>
      </c>
      <c r="F81" s="84">
        <v>119738.43913</v>
      </c>
      <c r="G81" s="84">
        <v>54869.489159999997</v>
      </c>
      <c r="H81" s="84">
        <v>52559.616170000001</v>
      </c>
      <c r="I81" s="32">
        <f t="shared" si="2"/>
        <v>95.790241488736328</v>
      </c>
      <c r="J81" s="84">
        <v>0</v>
      </c>
      <c r="K81" s="84">
        <v>0</v>
      </c>
      <c r="L81" s="84">
        <v>0</v>
      </c>
      <c r="M81" s="113">
        <v>0</v>
      </c>
      <c r="N81" s="5"/>
      <c r="O81" s="5"/>
      <c r="P81" s="5"/>
      <c r="Q81" s="26"/>
      <c r="R81" s="5"/>
      <c r="S81" s="5"/>
      <c r="T81" s="5"/>
      <c r="U81" s="26"/>
      <c r="V81" s="5"/>
      <c r="W81" s="5"/>
      <c r="X81" s="5"/>
      <c r="Y81" s="26"/>
      <c r="Z81" s="5"/>
      <c r="AA81" s="5"/>
      <c r="AB81" s="5"/>
      <c r="AC81" s="26"/>
      <c r="AD81" s="5"/>
      <c r="AE81" s="5"/>
      <c r="AF81" s="5"/>
      <c r="AG81" s="26"/>
      <c r="AH81" s="5"/>
      <c r="AI81" s="5"/>
      <c r="AJ81" s="5"/>
      <c r="AK81" s="26"/>
      <c r="AL81" s="5"/>
      <c r="AM81" s="5"/>
      <c r="AN81" s="5"/>
      <c r="AO81" s="26"/>
      <c r="AP81" s="5"/>
      <c r="AQ81" s="5"/>
      <c r="AR81" s="5"/>
      <c r="AS81" s="5"/>
      <c r="AT81" s="26"/>
    </row>
    <row r="82" spans="1:158" ht="15.6" x14ac:dyDescent="0.25">
      <c r="A82" s="68" t="s">
        <v>59</v>
      </c>
      <c r="B82" s="84">
        <f t="shared" ref="B82" si="45">F82+J82</f>
        <v>396940.72464999999</v>
      </c>
      <c r="C82" s="84">
        <f t="shared" ref="C82:C85" si="46">G82+K82</f>
        <v>215491.60263000001</v>
      </c>
      <c r="D82" s="84">
        <f t="shared" ref="D82:D85" si="47">H82+L82</f>
        <v>210983.52181999999</v>
      </c>
      <c r="E82" s="32">
        <f t="shared" si="1"/>
        <v>97.908001632091242</v>
      </c>
      <c r="F82" s="84">
        <v>396940.72464999999</v>
      </c>
      <c r="G82" s="84">
        <v>215491.60263000001</v>
      </c>
      <c r="H82" s="84">
        <v>210983.52181999999</v>
      </c>
      <c r="I82" s="32">
        <f t="shared" si="2"/>
        <v>97.908001632091242</v>
      </c>
      <c r="J82" s="84">
        <v>0</v>
      </c>
      <c r="K82" s="84">
        <v>0</v>
      </c>
      <c r="L82" s="84">
        <v>0</v>
      </c>
      <c r="M82" s="113">
        <v>0</v>
      </c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ht="15.6" x14ac:dyDescent="0.25">
      <c r="A83" s="68" t="s">
        <v>94</v>
      </c>
      <c r="B83" s="84">
        <f>F83+J83</f>
        <v>26580.94497</v>
      </c>
      <c r="C83" s="84">
        <f t="shared" si="46"/>
        <v>12805.472299999999</v>
      </c>
      <c r="D83" s="84">
        <f t="shared" si="47"/>
        <v>11981.837680000001</v>
      </c>
      <c r="E83" s="32">
        <f t="shared" si="1"/>
        <v>93.568104317401875</v>
      </c>
      <c r="F83" s="97">
        <v>26580.94497</v>
      </c>
      <c r="G83" s="84">
        <v>12805.472299999999</v>
      </c>
      <c r="H83" s="84">
        <v>11981.837680000001</v>
      </c>
      <c r="I83" s="32">
        <f t="shared" si="2"/>
        <v>93.568104317401875</v>
      </c>
      <c r="J83" s="84">
        <v>0</v>
      </c>
      <c r="K83" s="84">
        <v>0</v>
      </c>
      <c r="L83" s="84">
        <v>0</v>
      </c>
      <c r="M83" s="113">
        <v>0</v>
      </c>
      <c r="N83" s="5"/>
      <c r="O83" s="5"/>
      <c r="P83" s="5"/>
      <c r="Q83" s="26"/>
      <c r="R83" s="5"/>
      <c r="S83" s="5"/>
      <c r="T83" s="5"/>
      <c r="U83" s="26"/>
      <c r="V83" s="5"/>
      <c r="W83" s="5"/>
      <c r="X83" s="5"/>
      <c r="Y83" s="26"/>
      <c r="Z83" s="5"/>
      <c r="AA83" s="5"/>
      <c r="AB83" s="5"/>
      <c r="AC83" s="26"/>
      <c r="AD83" s="5"/>
      <c r="AE83" s="5"/>
      <c r="AF83" s="5"/>
      <c r="AG83" s="26"/>
      <c r="AH83" s="5"/>
      <c r="AI83" s="5"/>
      <c r="AJ83" s="5"/>
      <c r="AK83" s="26"/>
      <c r="AL83" s="5"/>
      <c r="AM83" s="5"/>
      <c r="AN83" s="5"/>
      <c r="AO83" s="26"/>
      <c r="AP83" s="5"/>
      <c r="AQ83" s="5"/>
      <c r="AR83" s="5"/>
      <c r="AS83" s="5"/>
      <c r="AT83" s="26"/>
    </row>
    <row r="84" spans="1:158" ht="31.2" x14ac:dyDescent="0.25">
      <c r="A84" s="68" t="s">
        <v>60</v>
      </c>
      <c r="B84" s="84">
        <f>F84+J84</f>
        <v>744.31496000000004</v>
      </c>
      <c r="C84" s="84">
        <f t="shared" si="46"/>
        <v>710.31496000000004</v>
      </c>
      <c r="D84" s="84">
        <f t="shared" si="47"/>
        <v>698.10496000000001</v>
      </c>
      <c r="E84" s="32">
        <v>0</v>
      </c>
      <c r="F84" s="84">
        <v>695.31496000000004</v>
      </c>
      <c r="G84" s="84">
        <v>695.31496000000004</v>
      </c>
      <c r="H84" s="84">
        <v>695.31496000000004</v>
      </c>
      <c r="I84" s="32">
        <v>0</v>
      </c>
      <c r="J84" s="84">
        <v>49</v>
      </c>
      <c r="K84" s="84">
        <v>15</v>
      </c>
      <c r="L84" s="84">
        <v>2.79</v>
      </c>
      <c r="M84" s="113">
        <v>0</v>
      </c>
      <c r="N84" s="5"/>
      <c r="O84" s="5"/>
      <c r="P84" s="5"/>
      <c r="Q84" s="26"/>
      <c r="R84" s="5"/>
      <c r="S84" s="5"/>
      <c r="T84" s="5"/>
      <c r="U84" s="26"/>
      <c r="V84" s="5"/>
      <c r="W84" s="5"/>
      <c r="X84" s="5"/>
      <c r="Y84" s="26"/>
      <c r="Z84" s="5"/>
      <c r="AA84" s="5"/>
      <c r="AB84" s="5"/>
      <c r="AC84" s="26"/>
      <c r="AD84" s="5"/>
      <c r="AE84" s="5"/>
      <c r="AF84" s="5"/>
      <c r="AG84" s="26"/>
      <c r="AH84" s="5"/>
      <c r="AI84" s="5"/>
      <c r="AJ84" s="5"/>
      <c r="AK84" s="26"/>
      <c r="AL84" s="5"/>
      <c r="AM84" s="5"/>
      <c r="AN84" s="5"/>
      <c r="AO84" s="26"/>
      <c r="AP84" s="5"/>
      <c r="AQ84" s="5"/>
      <c r="AR84" s="5"/>
      <c r="AS84" s="5"/>
      <c r="AT84" s="26"/>
    </row>
    <row r="85" spans="1:158" ht="15.6" x14ac:dyDescent="0.25">
      <c r="A85" s="68" t="s">
        <v>61</v>
      </c>
      <c r="B85" s="84">
        <f>F85+J85</f>
        <v>18997.024089999999</v>
      </c>
      <c r="C85" s="84">
        <f t="shared" si="46"/>
        <v>10082.228999999999</v>
      </c>
      <c r="D85" s="84">
        <f t="shared" si="47"/>
        <v>9825.7464</v>
      </c>
      <c r="E85" s="32">
        <f t="shared" si="1"/>
        <v>97.456092298637543</v>
      </c>
      <c r="F85" s="84">
        <v>18997.024089999999</v>
      </c>
      <c r="G85" s="84">
        <v>10082.228999999999</v>
      </c>
      <c r="H85" s="84">
        <v>9825.7464</v>
      </c>
      <c r="I85" s="32">
        <f t="shared" si="2"/>
        <v>97.456092298637543</v>
      </c>
      <c r="J85" s="84">
        <v>0</v>
      </c>
      <c r="K85" s="84">
        <v>0</v>
      </c>
      <c r="L85" s="84">
        <v>0</v>
      </c>
      <c r="M85" s="113">
        <v>0</v>
      </c>
      <c r="N85" s="5"/>
      <c r="O85" s="5"/>
      <c r="P85" s="5"/>
      <c r="Q85" s="26"/>
      <c r="R85" s="5"/>
      <c r="S85" s="5"/>
      <c r="T85" s="5"/>
      <c r="U85" s="26"/>
      <c r="V85" s="5"/>
      <c r="W85" s="5"/>
      <c r="X85" s="5"/>
      <c r="Y85" s="26"/>
      <c r="Z85" s="5"/>
      <c r="AA85" s="5"/>
      <c r="AB85" s="5"/>
      <c r="AC85" s="26"/>
      <c r="AD85" s="5"/>
      <c r="AE85" s="5"/>
      <c r="AF85" s="5"/>
      <c r="AG85" s="26"/>
      <c r="AH85" s="5"/>
      <c r="AI85" s="5"/>
      <c r="AJ85" s="5"/>
      <c r="AK85" s="26"/>
      <c r="AL85" s="5"/>
      <c r="AM85" s="5"/>
      <c r="AN85" s="5"/>
      <c r="AO85" s="26"/>
      <c r="AP85" s="5"/>
      <c r="AQ85" s="5"/>
      <c r="AR85" s="5"/>
      <c r="AS85" s="5"/>
      <c r="AT85" s="26"/>
    </row>
    <row r="86" spans="1:158" s="66" customFormat="1" ht="15.6" x14ac:dyDescent="0.25">
      <c r="A86" s="75" t="s">
        <v>89</v>
      </c>
      <c r="B86" s="65">
        <f>SUM(B87:B88)</f>
        <v>66333.618040000001</v>
      </c>
      <c r="C86" s="65">
        <f>SUM(C87:C88)</f>
        <v>40228.352370000001</v>
      </c>
      <c r="D86" s="65">
        <f>SUM(D87:D88)</f>
        <v>32193.20649</v>
      </c>
      <c r="E86" s="57">
        <f t="shared" si="1"/>
        <v>80.026162130388045</v>
      </c>
      <c r="F86" s="65">
        <f>F87+F88</f>
        <v>66129.803610000003</v>
      </c>
      <c r="G86" s="65">
        <f t="shared" ref="G86:H86" si="48">G87+G88</f>
        <v>40184.888650000001</v>
      </c>
      <c r="H86" s="65">
        <f t="shared" si="48"/>
        <v>32413.714770000002</v>
      </c>
      <c r="I86" s="32">
        <f t="shared" si="2"/>
        <v>80.661452249663014</v>
      </c>
      <c r="J86" s="65">
        <f t="shared" ref="J86" si="49">J87+J88</f>
        <v>24289.75534</v>
      </c>
      <c r="K86" s="65">
        <f t="shared" ref="K86" si="50">K87+K88</f>
        <v>19648.637139999999</v>
      </c>
      <c r="L86" s="65">
        <f t="shared" ref="L86" si="51">L87+L88</f>
        <v>13082.65792</v>
      </c>
      <c r="M86" s="112">
        <f t="shared" ref="M86:M101" si="52">L86/K86*100</f>
        <v>66.583029788701168</v>
      </c>
      <c r="N86" s="16"/>
      <c r="O86" s="16"/>
      <c r="P86" s="16"/>
      <c r="Q86" s="15"/>
      <c r="R86" s="16"/>
      <c r="S86" s="16"/>
      <c r="T86" s="16"/>
      <c r="U86" s="15"/>
      <c r="V86" s="16"/>
      <c r="W86" s="16"/>
      <c r="X86" s="16"/>
      <c r="Y86" s="15"/>
      <c r="Z86" s="16"/>
      <c r="AA86" s="16"/>
      <c r="AB86" s="16"/>
      <c r="AC86" s="15"/>
      <c r="AD86" s="16"/>
      <c r="AE86" s="16"/>
      <c r="AF86" s="16"/>
      <c r="AG86" s="15"/>
      <c r="AH86" s="16"/>
      <c r="AI86" s="16"/>
      <c r="AJ86" s="16"/>
      <c r="AK86" s="15"/>
      <c r="AL86" s="16"/>
      <c r="AM86" s="16"/>
      <c r="AN86" s="16"/>
      <c r="AO86" s="15"/>
      <c r="AP86" s="16"/>
      <c r="AQ86" s="16"/>
      <c r="AR86" s="16"/>
      <c r="AS86" s="16"/>
      <c r="AT86" s="15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</row>
    <row r="87" spans="1:158" s="66" customFormat="1" ht="15.6" x14ac:dyDescent="0.25">
      <c r="A87" s="68" t="s">
        <v>62</v>
      </c>
      <c r="B87" s="84">
        <f>F87</f>
        <v>60498.27691</v>
      </c>
      <c r="C87" s="84">
        <v>37337.298820000004</v>
      </c>
      <c r="D87" s="84">
        <v>29954.906360000001</v>
      </c>
      <c r="E87" s="32">
        <f t="shared" ref="E87:E98" si="53">D87/C87*100</f>
        <v>80.227834649769662</v>
      </c>
      <c r="F87" s="84">
        <v>60498.27691</v>
      </c>
      <c r="G87" s="95">
        <v>37337.298820000004</v>
      </c>
      <c r="H87" s="95">
        <v>30193.406360000001</v>
      </c>
      <c r="I87" s="32">
        <f t="shared" ref="I87:I104" si="54">H87/G87*100</f>
        <v>80.866606086208563</v>
      </c>
      <c r="J87" s="84">
        <v>24085.940910000001</v>
      </c>
      <c r="K87" s="84">
        <v>19605.173419999999</v>
      </c>
      <c r="L87" s="84">
        <v>13064.6662</v>
      </c>
      <c r="M87" s="113">
        <f t="shared" si="52"/>
        <v>66.638870874114403</v>
      </c>
      <c r="N87" s="16"/>
      <c r="O87" s="16"/>
      <c r="P87" s="16"/>
      <c r="Q87" s="15"/>
      <c r="R87" s="16"/>
      <c r="S87" s="16"/>
      <c r="T87" s="16"/>
      <c r="U87" s="15"/>
      <c r="V87" s="16"/>
      <c r="W87" s="16"/>
      <c r="X87" s="16"/>
      <c r="Y87" s="15"/>
      <c r="Z87" s="16"/>
      <c r="AA87" s="16"/>
      <c r="AB87" s="16"/>
      <c r="AC87" s="15"/>
      <c r="AD87" s="16"/>
      <c r="AE87" s="16"/>
      <c r="AF87" s="16"/>
      <c r="AG87" s="15"/>
      <c r="AH87" s="16"/>
      <c r="AI87" s="16"/>
      <c r="AJ87" s="16"/>
      <c r="AK87" s="15"/>
      <c r="AL87" s="16"/>
      <c r="AM87" s="16"/>
      <c r="AN87" s="16"/>
      <c r="AO87" s="15"/>
      <c r="AP87" s="16"/>
      <c r="AQ87" s="16"/>
      <c r="AR87" s="16"/>
      <c r="AS87" s="16"/>
      <c r="AT87" s="15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</row>
    <row r="88" spans="1:158" s="66" customFormat="1" ht="31.2" x14ac:dyDescent="0.25">
      <c r="A88" s="68" t="s">
        <v>77</v>
      </c>
      <c r="B88" s="84">
        <v>5835.3411299999998</v>
      </c>
      <c r="C88" s="84">
        <v>2891.0535500000001</v>
      </c>
      <c r="D88" s="84">
        <v>2238.3001300000001</v>
      </c>
      <c r="E88" s="32">
        <f>D88/C88*100</f>
        <v>77.421607427506828</v>
      </c>
      <c r="F88" s="84">
        <v>5631.5267000000003</v>
      </c>
      <c r="G88" s="84">
        <v>2847.5898299999999</v>
      </c>
      <c r="H88" s="84">
        <v>2220.3084100000001</v>
      </c>
      <c r="I88" s="32">
        <f t="shared" si="54"/>
        <v>77.971496688482006</v>
      </c>
      <c r="J88" s="84">
        <v>203.81442999999999</v>
      </c>
      <c r="K88" s="84">
        <v>43.463720000000002</v>
      </c>
      <c r="L88" s="84">
        <v>17.991720000000001</v>
      </c>
      <c r="M88" s="113">
        <v>0</v>
      </c>
      <c r="N88" s="16"/>
      <c r="O88" s="16"/>
      <c r="P88" s="16"/>
      <c r="Q88" s="15"/>
      <c r="R88" s="16"/>
      <c r="S88" s="16"/>
      <c r="T88" s="16"/>
      <c r="U88" s="15"/>
      <c r="V88" s="16"/>
      <c r="W88" s="16"/>
      <c r="X88" s="16"/>
      <c r="Y88" s="15"/>
      <c r="Z88" s="16"/>
      <c r="AA88" s="16"/>
      <c r="AB88" s="16"/>
      <c r="AC88" s="15"/>
      <c r="AD88" s="16"/>
      <c r="AE88" s="16"/>
      <c r="AF88" s="16"/>
      <c r="AG88" s="15"/>
      <c r="AH88" s="16"/>
      <c r="AI88" s="16"/>
      <c r="AJ88" s="16"/>
      <c r="AK88" s="15"/>
      <c r="AL88" s="16"/>
      <c r="AM88" s="16"/>
      <c r="AN88" s="16"/>
      <c r="AO88" s="15"/>
      <c r="AP88" s="16"/>
      <c r="AQ88" s="16"/>
      <c r="AR88" s="16"/>
      <c r="AS88" s="16"/>
      <c r="AT88" s="15"/>
      <c r="AU88" s="16"/>
      <c r="AV88" s="120"/>
      <c r="AW88" s="120"/>
      <c r="AX88" s="120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</row>
    <row r="89" spans="1:158" s="66" customFormat="1" ht="15.6" x14ac:dyDescent="0.25">
      <c r="A89" s="75" t="s">
        <v>93</v>
      </c>
      <c r="B89" s="65">
        <f>F89+J89</f>
        <v>306.16000000000003</v>
      </c>
      <c r="C89" s="65">
        <f t="shared" ref="B89:D92" si="55">G89+K89</f>
        <v>216.16</v>
      </c>
      <c r="D89" s="56">
        <f t="shared" si="55"/>
        <v>200</v>
      </c>
      <c r="E89" s="57">
        <f t="shared" si="53"/>
        <v>92.524056254626203</v>
      </c>
      <c r="F89" s="65">
        <f>F90+F91+F92+F93</f>
        <v>306.16000000000003</v>
      </c>
      <c r="G89" s="65">
        <f t="shared" ref="G89:H89" si="56">G90+G91+G92+G93</f>
        <v>216.16</v>
      </c>
      <c r="H89" s="65">
        <f t="shared" si="56"/>
        <v>200</v>
      </c>
      <c r="I89" s="32">
        <f t="shared" si="54"/>
        <v>92.524056254626203</v>
      </c>
      <c r="J89" s="65">
        <f t="shared" ref="J89" si="57">J90+J91+J92+J93</f>
        <v>0</v>
      </c>
      <c r="K89" s="65">
        <f t="shared" ref="K89" si="58">K90+K91+K92+K93</f>
        <v>0</v>
      </c>
      <c r="L89" s="65">
        <f t="shared" ref="L89" si="59">L90+L91+L92+L93</f>
        <v>0</v>
      </c>
      <c r="M89" s="112">
        <v>0</v>
      </c>
      <c r="N89" s="16"/>
      <c r="O89" s="16"/>
      <c r="P89" s="16"/>
      <c r="Q89" s="15"/>
      <c r="R89" s="16"/>
      <c r="S89" s="16"/>
      <c r="T89" s="16"/>
      <c r="U89" s="15"/>
      <c r="V89" s="16"/>
      <c r="W89" s="16"/>
      <c r="X89" s="16"/>
      <c r="Y89" s="15"/>
      <c r="Z89" s="16"/>
      <c r="AA89" s="16"/>
      <c r="AB89" s="16"/>
      <c r="AC89" s="15"/>
      <c r="AD89" s="16"/>
      <c r="AE89" s="16"/>
      <c r="AF89" s="16"/>
      <c r="AG89" s="15"/>
      <c r="AH89" s="16"/>
      <c r="AI89" s="16"/>
      <c r="AJ89" s="16"/>
      <c r="AK89" s="15"/>
      <c r="AL89" s="16"/>
      <c r="AM89" s="16"/>
      <c r="AN89" s="16"/>
      <c r="AO89" s="15"/>
      <c r="AP89" s="16"/>
      <c r="AQ89" s="16"/>
      <c r="AR89" s="16"/>
      <c r="AS89" s="16"/>
      <c r="AT89" s="15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</row>
    <row r="90" spans="1:158" s="74" customFormat="1" ht="15.6" x14ac:dyDescent="0.25">
      <c r="A90" s="68" t="s">
        <v>63</v>
      </c>
      <c r="B90" s="84">
        <f t="shared" si="55"/>
        <v>0</v>
      </c>
      <c r="C90" s="84">
        <f t="shared" si="55"/>
        <v>0</v>
      </c>
      <c r="D90" s="85">
        <f t="shared" si="55"/>
        <v>0</v>
      </c>
      <c r="E90" s="32">
        <v>0</v>
      </c>
      <c r="F90" s="84">
        <v>0</v>
      </c>
      <c r="G90" s="84">
        <v>0</v>
      </c>
      <c r="H90" s="84">
        <v>0</v>
      </c>
      <c r="I90" s="32">
        <v>0</v>
      </c>
      <c r="J90" s="84">
        <v>0</v>
      </c>
      <c r="K90" s="84">
        <v>0</v>
      </c>
      <c r="L90" s="84">
        <v>0</v>
      </c>
      <c r="M90" s="113">
        <v>0</v>
      </c>
      <c r="N90" s="72"/>
      <c r="O90" s="72"/>
      <c r="P90" s="72"/>
      <c r="Q90" s="73"/>
      <c r="R90" s="72"/>
      <c r="S90" s="72"/>
      <c r="T90" s="72"/>
      <c r="U90" s="73"/>
      <c r="V90" s="72"/>
      <c r="W90" s="72"/>
      <c r="X90" s="72"/>
      <c r="Y90" s="73"/>
      <c r="Z90" s="72"/>
      <c r="AA90" s="72"/>
      <c r="AB90" s="72"/>
      <c r="AC90" s="73"/>
      <c r="AD90" s="72"/>
      <c r="AE90" s="72"/>
      <c r="AF90" s="72"/>
      <c r="AG90" s="73"/>
      <c r="AH90" s="72"/>
      <c r="AI90" s="72"/>
      <c r="AJ90" s="72"/>
      <c r="AK90" s="73"/>
      <c r="AL90" s="72"/>
      <c r="AM90" s="72"/>
      <c r="AN90" s="72"/>
      <c r="AO90" s="73"/>
      <c r="AP90" s="72"/>
      <c r="AQ90" s="72"/>
      <c r="AR90" s="72"/>
      <c r="AS90" s="72"/>
      <c r="AT90" s="73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2"/>
      <c r="ER90" s="72"/>
      <c r="ES90" s="72"/>
      <c r="ET90" s="72"/>
      <c r="EU90" s="72"/>
      <c r="EV90" s="72"/>
      <c r="EW90" s="72"/>
      <c r="EX90" s="72"/>
      <c r="EY90" s="72"/>
      <c r="EZ90" s="72"/>
      <c r="FA90" s="72"/>
      <c r="FB90" s="72"/>
    </row>
    <row r="91" spans="1:158" s="74" customFormat="1" ht="15.6" x14ac:dyDescent="0.25">
      <c r="A91" s="68" t="s">
        <v>64</v>
      </c>
      <c r="B91" s="84">
        <f t="shared" si="55"/>
        <v>0</v>
      </c>
      <c r="C91" s="84">
        <f t="shared" si="55"/>
        <v>0</v>
      </c>
      <c r="D91" s="85">
        <f t="shared" si="55"/>
        <v>0</v>
      </c>
      <c r="E91" s="32">
        <v>0</v>
      </c>
      <c r="F91" s="84">
        <v>0</v>
      </c>
      <c r="G91" s="84">
        <v>0</v>
      </c>
      <c r="H91" s="84">
        <v>0</v>
      </c>
      <c r="I91" s="32">
        <v>0</v>
      </c>
      <c r="J91" s="84">
        <v>0</v>
      </c>
      <c r="K91" s="84">
        <v>0</v>
      </c>
      <c r="L91" s="84">
        <v>0</v>
      </c>
      <c r="M91" s="113">
        <v>0</v>
      </c>
      <c r="N91" s="72"/>
      <c r="O91" s="72"/>
      <c r="P91" s="72"/>
      <c r="Q91" s="73"/>
      <c r="R91" s="72"/>
      <c r="S91" s="72"/>
      <c r="T91" s="72"/>
      <c r="U91" s="73"/>
      <c r="V91" s="72"/>
      <c r="W91" s="72"/>
      <c r="X91" s="72"/>
      <c r="Y91" s="73"/>
      <c r="Z91" s="72"/>
      <c r="AA91" s="72"/>
      <c r="AB91" s="72"/>
      <c r="AC91" s="73"/>
      <c r="AD91" s="72"/>
      <c r="AE91" s="72"/>
      <c r="AF91" s="72"/>
      <c r="AG91" s="73"/>
      <c r="AH91" s="72"/>
      <c r="AI91" s="72"/>
      <c r="AJ91" s="72"/>
      <c r="AK91" s="73"/>
      <c r="AL91" s="72"/>
      <c r="AM91" s="72"/>
      <c r="AN91" s="72"/>
      <c r="AO91" s="73"/>
      <c r="AP91" s="72"/>
      <c r="AQ91" s="72"/>
      <c r="AR91" s="72"/>
      <c r="AS91" s="72"/>
      <c r="AT91" s="73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2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</row>
    <row r="92" spans="1:158" s="74" customFormat="1" ht="15.6" x14ac:dyDescent="0.25">
      <c r="A92" s="68" t="s">
        <v>65</v>
      </c>
      <c r="B92" s="84">
        <f t="shared" si="55"/>
        <v>0</v>
      </c>
      <c r="C92" s="84">
        <f t="shared" si="55"/>
        <v>0</v>
      </c>
      <c r="D92" s="85">
        <f t="shared" si="55"/>
        <v>0</v>
      </c>
      <c r="E92" s="32">
        <v>0</v>
      </c>
      <c r="F92" s="84">
        <v>0</v>
      </c>
      <c r="G92" s="84">
        <v>0</v>
      </c>
      <c r="H92" s="84">
        <v>0</v>
      </c>
      <c r="I92" s="32">
        <v>0</v>
      </c>
      <c r="J92" s="84">
        <v>0</v>
      </c>
      <c r="K92" s="84">
        <v>0</v>
      </c>
      <c r="L92" s="84">
        <v>0</v>
      </c>
      <c r="M92" s="113">
        <v>0</v>
      </c>
      <c r="N92" s="72"/>
      <c r="O92" s="72"/>
      <c r="P92" s="72"/>
      <c r="Q92" s="73"/>
      <c r="R92" s="72"/>
      <c r="S92" s="72"/>
      <c r="T92" s="72"/>
      <c r="U92" s="73"/>
      <c r="V92" s="72"/>
      <c r="W92" s="72"/>
      <c r="X92" s="72"/>
      <c r="Y92" s="73"/>
      <c r="Z92" s="72"/>
      <c r="AA92" s="72"/>
      <c r="AB92" s="72"/>
      <c r="AC92" s="73"/>
      <c r="AD92" s="72"/>
      <c r="AE92" s="72"/>
      <c r="AF92" s="72"/>
      <c r="AG92" s="73"/>
      <c r="AH92" s="72"/>
      <c r="AI92" s="72"/>
      <c r="AJ92" s="72"/>
      <c r="AK92" s="73"/>
      <c r="AL92" s="72"/>
      <c r="AM92" s="72"/>
      <c r="AN92" s="72"/>
      <c r="AO92" s="73"/>
      <c r="AP92" s="72"/>
      <c r="AQ92" s="72"/>
      <c r="AR92" s="72"/>
      <c r="AS92" s="72"/>
      <c r="AT92" s="73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  <c r="DV92" s="72"/>
      <c r="DW92" s="72"/>
      <c r="DX92" s="72"/>
      <c r="DY92" s="72"/>
      <c r="DZ92" s="72"/>
      <c r="EA92" s="72"/>
      <c r="EB92" s="72"/>
      <c r="EC92" s="72"/>
      <c r="ED92" s="72"/>
      <c r="EE92" s="72"/>
      <c r="EF92" s="72"/>
      <c r="EG92" s="72"/>
      <c r="EH92" s="72"/>
      <c r="EI92" s="72"/>
      <c r="EJ92" s="72"/>
      <c r="EK92" s="72"/>
      <c r="EL92" s="72"/>
      <c r="EM92" s="72"/>
      <c r="EN92" s="72"/>
      <c r="EO92" s="72"/>
      <c r="EP92" s="72"/>
      <c r="EQ92" s="72"/>
      <c r="ER92" s="72"/>
      <c r="ES92" s="72"/>
      <c r="ET92" s="72"/>
      <c r="EU92" s="72"/>
      <c r="EV92" s="72"/>
      <c r="EW92" s="72"/>
      <c r="EX92" s="72"/>
      <c r="EY92" s="72"/>
      <c r="EZ92" s="72"/>
      <c r="FA92" s="72"/>
      <c r="FB92" s="72"/>
    </row>
    <row r="93" spans="1:158" s="74" customFormat="1" ht="31.2" x14ac:dyDescent="0.25">
      <c r="A93" s="68" t="s">
        <v>66</v>
      </c>
      <c r="B93" s="84">
        <f>F93</f>
        <v>306.16000000000003</v>
      </c>
      <c r="C93" s="84">
        <f t="shared" ref="C93" si="60">G93</f>
        <v>216.16</v>
      </c>
      <c r="D93" s="84">
        <f>H93</f>
        <v>200</v>
      </c>
      <c r="E93" s="32">
        <f t="shared" si="53"/>
        <v>92.524056254626203</v>
      </c>
      <c r="F93" s="84">
        <v>306.16000000000003</v>
      </c>
      <c r="G93" s="84">
        <v>216.16</v>
      </c>
      <c r="H93" s="84">
        <v>200</v>
      </c>
      <c r="I93" s="32">
        <f t="shared" si="54"/>
        <v>92.524056254626203</v>
      </c>
      <c r="J93" s="84">
        <v>0</v>
      </c>
      <c r="K93" s="84">
        <v>0</v>
      </c>
      <c r="L93" s="84">
        <v>0</v>
      </c>
      <c r="M93" s="113">
        <v>0</v>
      </c>
      <c r="N93" s="72"/>
      <c r="O93" s="72"/>
      <c r="P93" s="72"/>
      <c r="Q93" s="73"/>
      <c r="R93" s="72"/>
      <c r="S93" s="72"/>
      <c r="T93" s="72"/>
      <c r="U93" s="73"/>
      <c r="V93" s="72"/>
      <c r="W93" s="72"/>
      <c r="X93" s="72"/>
      <c r="Y93" s="73"/>
      <c r="Z93" s="72"/>
      <c r="AA93" s="72"/>
      <c r="AB93" s="72"/>
      <c r="AC93" s="73"/>
      <c r="AD93" s="72"/>
      <c r="AE93" s="72"/>
      <c r="AF93" s="72"/>
      <c r="AG93" s="73"/>
      <c r="AH93" s="72"/>
      <c r="AI93" s="72"/>
      <c r="AJ93" s="72"/>
      <c r="AK93" s="73"/>
      <c r="AL93" s="72"/>
      <c r="AM93" s="72"/>
      <c r="AN93" s="72"/>
      <c r="AO93" s="73"/>
      <c r="AP93" s="72"/>
      <c r="AQ93" s="72"/>
      <c r="AR93" s="72"/>
      <c r="AS93" s="72"/>
      <c r="AT93" s="73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  <c r="DV93" s="72"/>
      <c r="DW93" s="72"/>
      <c r="DX93" s="72"/>
      <c r="DY93" s="72"/>
      <c r="DZ93" s="72"/>
      <c r="EA93" s="72"/>
      <c r="EB93" s="72"/>
      <c r="EC93" s="72"/>
      <c r="ED93" s="72"/>
      <c r="EE93" s="72"/>
      <c r="EF93" s="72"/>
      <c r="EG93" s="72"/>
      <c r="EH93" s="72"/>
      <c r="EI93" s="72"/>
      <c r="EJ93" s="72"/>
      <c r="EK93" s="72"/>
      <c r="EL93" s="72"/>
      <c r="EM93" s="72"/>
      <c r="EN93" s="72"/>
      <c r="EO93" s="72"/>
      <c r="EP93" s="72"/>
      <c r="EQ93" s="72"/>
      <c r="ER93" s="72"/>
      <c r="ES93" s="72"/>
      <c r="ET93" s="72"/>
      <c r="EU93" s="72"/>
      <c r="EV93" s="72"/>
      <c r="EW93" s="72"/>
      <c r="EX93" s="72"/>
      <c r="EY93" s="72"/>
      <c r="EZ93" s="72"/>
      <c r="FA93" s="72"/>
      <c r="FB93" s="72"/>
    </row>
    <row r="94" spans="1:158" s="66" customFormat="1" ht="15.6" x14ac:dyDescent="0.25">
      <c r="A94" s="75" t="s">
        <v>90</v>
      </c>
      <c r="B94" s="65">
        <f>SUM(B95:B96)</f>
        <v>38629.507290000001</v>
      </c>
      <c r="C94" s="65">
        <f>SUM(C95:C96)</f>
        <v>18101.054629999999</v>
      </c>
      <c r="D94" s="65">
        <f>SUM(D95:D96)</f>
        <v>14972.70307</v>
      </c>
      <c r="E94" s="57">
        <f t="shared" si="53"/>
        <v>82.717296732450123</v>
      </c>
      <c r="F94" s="65">
        <f>F95+F96</f>
        <v>38629.507290000001</v>
      </c>
      <c r="G94" s="65">
        <f>G95+G96</f>
        <v>18121.054629999999</v>
      </c>
      <c r="H94" s="65">
        <f>H95+H96</f>
        <v>15072.70307</v>
      </c>
      <c r="I94" s="32">
        <f t="shared" si="54"/>
        <v>83.177846862437278</v>
      </c>
      <c r="J94" s="65">
        <f>J95+J96</f>
        <v>6888.2554</v>
      </c>
      <c r="K94" s="65">
        <f>K95+K96</f>
        <v>380</v>
      </c>
      <c r="L94" s="65">
        <f>L95+L96</f>
        <v>70</v>
      </c>
      <c r="M94" s="112">
        <v>0</v>
      </c>
      <c r="N94" s="16"/>
      <c r="O94" s="16"/>
      <c r="P94" s="16"/>
      <c r="Q94" s="15"/>
      <c r="R94" s="16"/>
      <c r="S94" s="16"/>
      <c r="T94" s="16"/>
      <c r="U94" s="15"/>
      <c r="V94" s="16"/>
      <c r="W94" s="16"/>
      <c r="X94" s="16"/>
      <c r="Y94" s="15"/>
      <c r="Z94" s="16"/>
      <c r="AA94" s="16"/>
      <c r="AB94" s="16"/>
      <c r="AC94" s="15"/>
      <c r="AD94" s="16"/>
      <c r="AE94" s="16"/>
      <c r="AF94" s="16"/>
      <c r="AG94" s="15"/>
      <c r="AH94" s="16"/>
      <c r="AI94" s="16"/>
      <c r="AJ94" s="16"/>
      <c r="AK94" s="15"/>
      <c r="AL94" s="16"/>
      <c r="AM94" s="16"/>
      <c r="AN94" s="16"/>
      <c r="AO94" s="15"/>
      <c r="AP94" s="16"/>
      <c r="AQ94" s="16"/>
      <c r="AR94" s="16"/>
      <c r="AS94" s="16"/>
      <c r="AT94" s="15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16"/>
      <c r="EP94" s="16"/>
      <c r="EQ94" s="16"/>
      <c r="ER94" s="16"/>
      <c r="ES94" s="16"/>
      <c r="ET94" s="16"/>
      <c r="EU94" s="16"/>
      <c r="EV94" s="16"/>
      <c r="EW94" s="16"/>
      <c r="EX94" s="16"/>
      <c r="EY94" s="16"/>
      <c r="EZ94" s="16"/>
      <c r="FA94" s="16"/>
      <c r="FB94" s="16"/>
    </row>
    <row r="95" spans="1:158" ht="15.6" x14ac:dyDescent="0.25">
      <c r="A95" s="68" t="s">
        <v>67</v>
      </c>
      <c r="B95" s="84">
        <f>F95</f>
        <v>6182.0662599999996</v>
      </c>
      <c r="C95" s="84">
        <v>5693.65463</v>
      </c>
      <c r="D95" s="84">
        <v>5287.4120000000003</v>
      </c>
      <c r="E95" s="32">
        <v>0</v>
      </c>
      <c r="F95" s="84">
        <v>6182.0662599999996</v>
      </c>
      <c r="G95" s="84">
        <v>5713.65463</v>
      </c>
      <c r="H95" s="84">
        <v>5387.4120000000003</v>
      </c>
      <c r="I95" s="32"/>
      <c r="J95" s="84">
        <v>400</v>
      </c>
      <c r="K95" s="84">
        <v>380</v>
      </c>
      <c r="L95" s="84">
        <v>70</v>
      </c>
      <c r="M95" s="113">
        <v>0</v>
      </c>
      <c r="N95" s="5"/>
      <c r="O95" s="5"/>
      <c r="P95" s="5"/>
      <c r="Q95" s="26"/>
      <c r="R95" s="5"/>
      <c r="S95" s="5"/>
      <c r="T95" s="5"/>
      <c r="U95" s="26"/>
      <c r="V95" s="5"/>
      <c r="W95" s="5"/>
      <c r="X95" s="5"/>
      <c r="Y95" s="26"/>
      <c r="Z95" s="5"/>
      <c r="AA95" s="5"/>
      <c r="AB95" s="5"/>
      <c r="AC95" s="26"/>
      <c r="AD95" s="5"/>
      <c r="AE95" s="5"/>
      <c r="AF95" s="5"/>
      <c r="AG95" s="26"/>
      <c r="AH95" s="5"/>
      <c r="AI95" s="5"/>
      <c r="AJ95" s="5"/>
      <c r="AK95" s="26"/>
      <c r="AL95" s="5"/>
      <c r="AM95" s="5"/>
      <c r="AN95" s="5"/>
      <c r="AO95" s="26"/>
      <c r="AP95" s="5"/>
      <c r="AQ95" s="5"/>
      <c r="AR95" s="5"/>
      <c r="AS95" s="5"/>
      <c r="AT95" s="26"/>
    </row>
    <row r="96" spans="1:158" ht="15.6" x14ac:dyDescent="0.25">
      <c r="A96" s="68" t="s">
        <v>68</v>
      </c>
      <c r="B96" s="84">
        <f>F96</f>
        <v>32447.441030000002</v>
      </c>
      <c r="C96" s="84">
        <f>G96</f>
        <v>12407.4</v>
      </c>
      <c r="D96" s="84">
        <f>H96</f>
        <v>9685.2910699999993</v>
      </c>
      <c r="E96" s="32">
        <f t="shared" si="53"/>
        <v>78.060601495881485</v>
      </c>
      <c r="F96" s="97">
        <v>32447.441030000002</v>
      </c>
      <c r="G96" s="97">
        <v>12407.4</v>
      </c>
      <c r="H96" s="84">
        <v>9685.2910699999993</v>
      </c>
      <c r="I96" s="32">
        <f t="shared" si="54"/>
        <v>78.060601495881485</v>
      </c>
      <c r="J96" s="97">
        <v>6488.2554</v>
      </c>
      <c r="K96" s="97">
        <v>0</v>
      </c>
      <c r="L96" s="84">
        <v>0</v>
      </c>
      <c r="M96" s="113">
        <v>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</row>
    <row r="97" spans="1:158" ht="31.2" x14ac:dyDescent="0.25">
      <c r="A97" s="75" t="s">
        <v>91</v>
      </c>
      <c r="B97" s="65">
        <f>SUM(B98:B100)</f>
        <v>19741.92136</v>
      </c>
      <c r="C97" s="65">
        <f>SUM(C98:C100)</f>
        <v>16718.194060000002</v>
      </c>
      <c r="D97" s="65">
        <f>SUM(D98:D100)</f>
        <v>4471.2445499999994</v>
      </c>
      <c r="E97" s="57">
        <f t="shared" si="53"/>
        <v>26.744781966001412</v>
      </c>
      <c r="F97" s="65">
        <f>SUM(F98)+F99+F100</f>
        <v>19536.92136</v>
      </c>
      <c r="G97" s="65">
        <f>SUM(G98)+G99+G100</f>
        <v>16693.994060000001</v>
      </c>
      <c r="H97" s="65">
        <f>SUM(H98)+H99+H100</f>
        <v>4465.6705499999998</v>
      </c>
      <c r="I97" s="32">
        <f t="shared" si="54"/>
        <v>26.750162567147811</v>
      </c>
      <c r="J97" s="108">
        <f>J98+J99</f>
        <v>205</v>
      </c>
      <c r="K97" s="108">
        <f>K98+K99</f>
        <v>24.2</v>
      </c>
      <c r="L97" s="108">
        <f>L98+L99</f>
        <v>5.5739999999999998</v>
      </c>
      <c r="M97" s="112">
        <v>0</v>
      </c>
      <c r="N97" s="5"/>
      <c r="O97" s="5"/>
      <c r="P97" s="5"/>
      <c r="Q97" s="26"/>
      <c r="R97" s="5"/>
      <c r="S97" s="5"/>
      <c r="T97" s="5"/>
      <c r="U97" s="26"/>
      <c r="V97" s="5"/>
      <c r="W97" s="5"/>
      <c r="X97" s="5"/>
      <c r="Y97" s="26"/>
      <c r="Z97" s="5"/>
      <c r="AA97" s="5"/>
      <c r="AB97" s="5"/>
      <c r="AC97" s="26"/>
      <c r="AD97" s="5"/>
      <c r="AE97" s="5"/>
      <c r="AF97" s="5"/>
      <c r="AG97" s="26"/>
      <c r="AH97" s="5"/>
      <c r="AI97" s="5"/>
      <c r="AJ97" s="5"/>
      <c r="AK97" s="26"/>
      <c r="AL97" s="5"/>
      <c r="AM97" s="5"/>
      <c r="AN97" s="5"/>
      <c r="AO97" s="26"/>
      <c r="AP97" s="5"/>
      <c r="AQ97" s="5"/>
      <c r="AR97" s="5"/>
      <c r="AS97" s="5"/>
      <c r="AT97" s="26"/>
    </row>
    <row r="98" spans="1:158" ht="15.6" x14ac:dyDescent="0.25">
      <c r="A98" s="68" t="s">
        <v>69</v>
      </c>
      <c r="B98" s="84">
        <f t="shared" ref="B98" si="61">F98+J98</f>
        <v>18932.343359999999</v>
      </c>
      <c r="C98" s="84">
        <f t="shared" ref="C98" si="62">G98+K98</f>
        <v>16018.61606</v>
      </c>
      <c r="D98" s="84">
        <f t="shared" ref="D98" si="63">H98+L98</f>
        <v>4380.3165499999996</v>
      </c>
      <c r="E98" s="32">
        <f t="shared" si="53"/>
        <v>27.345162238690925</v>
      </c>
      <c r="F98" s="84">
        <v>18837.343359999999</v>
      </c>
      <c r="G98" s="84">
        <v>15994.41606</v>
      </c>
      <c r="H98" s="84">
        <v>4374.7425499999999</v>
      </c>
      <c r="I98" s="32">
        <f t="shared" si="54"/>
        <v>27.351686573545344</v>
      </c>
      <c r="J98" s="97">
        <v>95</v>
      </c>
      <c r="K98" s="97">
        <v>24.2</v>
      </c>
      <c r="L98" s="97">
        <v>5.5739999999999998</v>
      </c>
      <c r="M98" s="113">
        <v>0</v>
      </c>
      <c r="N98" s="5"/>
      <c r="O98" s="5"/>
      <c r="P98" s="5"/>
      <c r="Q98" s="26"/>
      <c r="R98" s="5"/>
      <c r="S98" s="5"/>
      <c r="T98" s="5"/>
      <c r="U98" s="26"/>
      <c r="V98" s="5"/>
      <c r="W98" s="5"/>
      <c r="X98" s="5"/>
      <c r="Y98" s="26"/>
      <c r="Z98" s="5"/>
      <c r="AA98" s="5"/>
      <c r="AB98" s="5"/>
      <c r="AC98" s="26"/>
      <c r="AD98" s="5"/>
      <c r="AE98" s="5"/>
      <c r="AF98" s="5"/>
      <c r="AG98" s="26"/>
      <c r="AH98" s="5"/>
      <c r="AI98" s="5"/>
      <c r="AJ98" s="5"/>
      <c r="AK98" s="26"/>
      <c r="AL98" s="5"/>
      <c r="AM98" s="5"/>
      <c r="AN98" s="5"/>
      <c r="AO98" s="26"/>
      <c r="AP98" s="5"/>
      <c r="AQ98" s="5"/>
      <c r="AR98" s="5"/>
      <c r="AS98" s="5"/>
      <c r="AT98" s="26"/>
      <c r="AV98" s="55"/>
      <c r="AW98" s="55"/>
      <c r="AX98" s="55"/>
    </row>
    <row r="99" spans="1:158" ht="15.6" x14ac:dyDescent="0.25">
      <c r="A99" s="68" t="s">
        <v>76</v>
      </c>
      <c r="B99" s="84">
        <f t="shared" ref="B99:B100" si="64">F99+J99</f>
        <v>710</v>
      </c>
      <c r="C99" s="84">
        <f t="shared" ref="C99:C100" si="65">G99+K99</f>
        <v>600</v>
      </c>
      <c r="D99" s="84">
        <f t="shared" ref="D99:D100" si="66">H99+L99</f>
        <v>0</v>
      </c>
      <c r="E99" s="32">
        <v>0</v>
      </c>
      <c r="F99" s="84">
        <v>600</v>
      </c>
      <c r="G99" s="84">
        <v>600</v>
      </c>
      <c r="H99" s="84">
        <v>0</v>
      </c>
      <c r="I99" s="32">
        <v>0</v>
      </c>
      <c r="J99" s="97">
        <v>110</v>
      </c>
      <c r="K99" s="97">
        <v>0</v>
      </c>
      <c r="L99" s="97">
        <v>0</v>
      </c>
      <c r="M99" s="113">
        <v>0</v>
      </c>
      <c r="N99" s="5"/>
      <c r="O99" s="5"/>
      <c r="P99" s="5"/>
      <c r="Q99" s="26"/>
      <c r="R99" s="5"/>
      <c r="S99" s="5"/>
      <c r="T99" s="5"/>
      <c r="U99" s="26"/>
      <c r="V99" s="5"/>
      <c r="W99" s="5"/>
      <c r="X99" s="5"/>
      <c r="Y99" s="26"/>
      <c r="Z99" s="5"/>
      <c r="AA99" s="5"/>
      <c r="AB99" s="5"/>
      <c r="AC99" s="26"/>
      <c r="AD99" s="5"/>
      <c r="AE99" s="5"/>
      <c r="AF99" s="5"/>
      <c r="AG99" s="26"/>
      <c r="AH99" s="5"/>
      <c r="AI99" s="5"/>
      <c r="AJ99" s="5"/>
      <c r="AK99" s="26"/>
      <c r="AL99" s="5"/>
      <c r="AM99" s="5"/>
      <c r="AN99" s="5"/>
      <c r="AO99" s="26"/>
      <c r="AP99" s="5"/>
      <c r="AQ99" s="5"/>
      <c r="AR99" s="5"/>
      <c r="AS99" s="5"/>
      <c r="AT99" s="26"/>
    </row>
    <row r="100" spans="1:158" ht="15.6" x14ac:dyDescent="0.25">
      <c r="A100" s="68" t="s">
        <v>82</v>
      </c>
      <c r="B100" s="84">
        <f t="shared" si="64"/>
        <v>99.578000000000003</v>
      </c>
      <c r="C100" s="84">
        <f t="shared" si="65"/>
        <v>99.578000000000003</v>
      </c>
      <c r="D100" s="84">
        <f t="shared" si="66"/>
        <v>90.927999999999997</v>
      </c>
      <c r="E100" s="32">
        <v>0</v>
      </c>
      <c r="F100" s="84">
        <v>99.578000000000003</v>
      </c>
      <c r="G100" s="84">
        <v>99.578000000000003</v>
      </c>
      <c r="H100" s="84">
        <v>90.927999999999997</v>
      </c>
      <c r="I100" s="32">
        <f t="shared" si="54"/>
        <v>91.313342304525094</v>
      </c>
      <c r="J100" s="97">
        <v>0</v>
      </c>
      <c r="K100" s="97">
        <v>0</v>
      </c>
      <c r="L100" s="97">
        <v>0</v>
      </c>
      <c r="M100" s="113">
        <v>0</v>
      </c>
      <c r="N100" s="5"/>
      <c r="O100" s="5"/>
      <c r="P100" s="5"/>
      <c r="Q100" s="26"/>
      <c r="R100" s="5"/>
      <c r="S100" s="5"/>
      <c r="T100" s="5"/>
      <c r="U100" s="26"/>
      <c r="V100" s="5"/>
      <c r="W100" s="5"/>
      <c r="X100" s="5"/>
      <c r="Y100" s="26"/>
      <c r="Z100" s="5"/>
      <c r="AA100" s="5"/>
      <c r="AB100" s="5"/>
      <c r="AC100" s="26"/>
      <c r="AD100" s="5"/>
      <c r="AE100" s="5"/>
      <c r="AF100" s="5"/>
      <c r="AG100" s="26"/>
      <c r="AH100" s="5"/>
      <c r="AI100" s="5"/>
      <c r="AJ100" s="5"/>
      <c r="AK100" s="26"/>
      <c r="AL100" s="5"/>
      <c r="AM100" s="5"/>
      <c r="AN100" s="5"/>
      <c r="AO100" s="26"/>
      <c r="AP100" s="5"/>
      <c r="AQ100" s="5"/>
      <c r="AR100" s="5"/>
      <c r="AS100" s="5"/>
      <c r="AT100" s="26"/>
    </row>
    <row r="101" spans="1:158" s="66" customFormat="1" ht="78" x14ac:dyDescent="0.25">
      <c r="A101" s="75" t="s">
        <v>92</v>
      </c>
      <c r="B101" s="65">
        <f>SUM(B102:B103)</f>
        <v>0</v>
      </c>
      <c r="C101" s="65">
        <f>SUM(C102:C103)</f>
        <v>0</v>
      </c>
      <c r="D101" s="65">
        <f>SUM(D102:D103)</f>
        <v>0</v>
      </c>
      <c r="E101" s="57">
        <v>0</v>
      </c>
      <c r="F101" s="65">
        <f>F102+F103</f>
        <v>46601.171320000001</v>
      </c>
      <c r="G101" s="65">
        <f>G102+G103</f>
        <v>29126.882959999999</v>
      </c>
      <c r="H101" s="65">
        <f>H102+H103</f>
        <v>29004.432959999998</v>
      </c>
      <c r="I101" s="32">
        <f t="shared" si="54"/>
        <v>99.579597994855263</v>
      </c>
      <c r="J101" s="65">
        <f>J102+J103</f>
        <v>200</v>
      </c>
      <c r="K101" s="65">
        <f>K102+K103</f>
        <v>200</v>
      </c>
      <c r="L101" s="65">
        <f>L102+L103</f>
        <v>57.47</v>
      </c>
      <c r="M101" s="112">
        <f t="shared" si="52"/>
        <v>28.734999999999999</v>
      </c>
      <c r="N101" s="16"/>
      <c r="O101" s="16"/>
      <c r="P101" s="16"/>
      <c r="Q101" s="15"/>
      <c r="R101" s="16"/>
      <c r="S101" s="16"/>
      <c r="T101" s="16"/>
      <c r="U101" s="15"/>
      <c r="V101" s="16"/>
      <c r="W101" s="16"/>
      <c r="X101" s="16"/>
      <c r="Y101" s="15"/>
      <c r="Z101" s="16"/>
      <c r="AA101" s="16"/>
      <c r="AB101" s="16"/>
      <c r="AC101" s="15"/>
      <c r="AD101" s="16"/>
      <c r="AE101" s="16"/>
      <c r="AF101" s="16"/>
      <c r="AG101" s="15"/>
      <c r="AH101" s="16"/>
      <c r="AI101" s="16"/>
      <c r="AJ101" s="16"/>
      <c r="AK101" s="15"/>
      <c r="AL101" s="16"/>
      <c r="AM101" s="16"/>
      <c r="AN101" s="16"/>
      <c r="AO101" s="15"/>
      <c r="AP101" s="16"/>
      <c r="AQ101" s="16"/>
      <c r="AR101" s="16"/>
      <c r="AS101" s="16"/>
      <c r="AT101" s="15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6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</row>
    <row r="102" spans="1:158" ht="46.8" x14ac:dyDescent="0.25">
      <c r="A102" s="68" t="s">
        <v>70</v>
      </c>
      <c r="B102" s="84">
        <v>0</v>
      </c>
      <c r="C102" s="84">
        <v>0</v>
      </c>
      <c r="D102" s="84">
        <v>0</v>
      </c>
      <c r="E102" s="32">
        <v>0</v>
      </c>
      <c r="F102" s="82">
        <v>30534.031999999999</v>
      </c>
      <c r="G102" s="82">
        <v>15445.73</v>
      </c>
      <c r="H102" s="82">
        <v>15445.73</v>
      </c>
      <c r="I102" s="32">
        <f t="shared" si="54"/>
        <v>100</v>
      </c>
      <c r="J102" s="83">
        <v>0</v>
      </c>
      <c r="K102" s="83">
        <v>0</v>
      </c>
      <c r="L102" s="83">
        <v>0</v>
      </c>
      <c r="M102" s="113">
        <v>0</v>
      </c>
      <c r="N102" s="5"/>
      <c r="O102" s="5"/>
      <c r="P102" s="5"/>
      <c r="Q102" s="26"/>
      <c r="R102" s="5"/>
      <c r="S102" s="5"/>
      <c r="T102" s="5"/>
      <c r="U102" s="26"/>
      <c r="V102" s="5"/>
      <c r="W102" s="5"/>
      <c r="X102" s="5"/>
      <c r="Y102" s="26"/>
      <c r="Z102" s="5"/>
      <c r="AA102" s="5"/>
      <c r="AB102" s="5"/>
      <c r="AC102" s="26"/>
      <c r="AD102" s="5"/>
      <c r="AE102" s="5"/>
      <c r="AF102" s="5"/>
      <c r="AG102" s="26"/>
      <c r="AH102" s="5"/>
      <c r="AI102" s="5"/>
      <c r="AJ102" s="5"/>
      <c r="AK102" s="26"/>
      <c r="AL102" s="5"/>
      <c r="AM102" s="5"/>
      <c r="AN102" s="5"/>
      <c r="AO102" s="26"/>
      <c r="AP102" s="5"/>
      <c r="AQ102" s="5"/>
      <c r="AR102" s="5"/>
      <c r="AS102" s="5"/>
      <c r="AT102" s="26"/>
    </row>
    <row r="103" spans="1:158" ht="36.75" customHeight="1" x14ac:dyDescent="0.25">
      <c r="A103" s="68" t="s">
        <v>71</v>
      </c>
      <c r="B103" s="84">
        <v>0</v>
      </c>
      <c r="C103" s="84">
        <v>0</v>
      </c>
      <c r="D103" s="84">
        <v>0</v>
      </c>
      <c r="E103" s="32">
        <v>0</v>
      </c>
      <c r="F103" s="82">
        <v>16067.13932</v>
      </c>
      <c r="G103" s="82">
        <v>13681.152959999999</v>
      </c>
      <c r="H103" s="82">
        <v>13558.702960000001</v>
      </c>
      <c r="I103" s="32">
        <f t="shared" si="54"/>
        <v>99.104973094314417</v>
      </c>
      <c r="J103" s="83">
        <v>200</v>
      </c>
      <c r="K103" s="83">
        <v>200</v>
      </c>
      <c r="L103" s="83">
        <v>57.47</v>
      </c>
      <c r="M103" s="113">
        <f>L103/K103*100</f>
        <v>28.734999999999999</v>
      </c>
      <c r="N103" s="5"/>
      <c r="O103" s="5"/>
      <c r="P103" s="5"/>
      <c r="Q103" s="26"/>
      <c r="R103" s="5"/>
      <c r="S103" s="5"/>
      <c r="T103" s="5"/>
      <c r="U103" s="26"/>
      <c r="V103" s="5"/>
      <c r="W103" s="5"/>
      <c r="X103" s="5"/>
      <c r="Y103" s="26"/>
      <c r="Z103" s="5"/>
      <c r="AA103" s="5"/>
      <c r="AB103" s="5"/>
      <c r="AC103" s="26"/>
      <c r="AD103" s="5"/>
      <c r="AE103" s="5"/>
      <c r="AF103" s="5"/>
      <c r="AG103" s="26"/>
      <c r="AH103" s="5"/>
      <c r="AI103" s="5"/>
      <c r="AJ103" s="5"/>
      <c r="AK103" s="26"/>
      <c r="AL103" s="5"/>
      <c r="AM103" s="5"/>
      <c r="AN103" s="5"/>
      <c r="AO103" s="26"/>
      <c r="AP103" s="5"/>
      <c r="AQ103" s="5"/>
      <c r="AR103" s="5"/>
      <c r="AS103" s="5"/>
      <c r="AT103" s="26"/>
    </row>
    <row r="104" spans="1:158" s="66" customFormat="1" ht="15.6" x14ac:dyDescent="0.25">
      <c r="A104" s="118" t="s">
        <v>72</v>
      </c>
      <c r="B104" s="114">
        <f>B97+B101+B94+B89+B86+B80+B67+B73+B63+B60+B51+B78</f>
        <v>1065118.61619</v>
      </c>
      <c r="C104" s="114">
        <f t="shared" ref="C104:L104" si="67">C97+C101+C94+C89+C86+C80+C67+C73+C63+C60+C51+C78</f>
        <v>529552.3121199999</v>
      </c>
      <c r="D104" s="114">
        <f t="shared" si="67"/>
        <v>473732.07304000005</v>
      </c>
      <c r="E104" s="115">
        <v>0</v>
      </c>
      <c r="F104" s="114">
        <f t="shared" si="67"/>
        <v>1018628.9721000001</v>
      </c>
      <c r="G104" s="114">
        <f t="shared" si="67"/>
        <v>508474.92776999995</v>
      </c>
      <c r="H104" s="114">
        <f t="shared" si="67"/>
        <v>469569.84831999999</v>
      </c>
      <c r="I104" s="115">
        <f t="shared" si="54"/>
        <v>92.348672997383659</v>
      </c>
      <c r="J104" s="114">
        <f t="shared" si="67"/>
        <v>196372.08431999999</v>
      </c>
      <c r="K104" s="114">
        <f t="shared" si="67"/>
        <v>87438.00615999999</v>
      </c>
      <c r="L104" s="114">
        <f t="shared" si="67"/>
        <v>63612.036810000005</v>
      </c>
      <c r="M104" s="117">
        <f>L104/K104*100</f>
        <v>72.751014808821679</v>
      </c>
      <c r="N104" s="16"/>
      <c r="O104" s="16"/>
      <c r="P104" s="16"/>
      <c r="Q104" s="15"/>
      <c r="R104" s="16"/>
      <c r="S104" s="16"/>
      <c r="T104" s="16"/>
      <c r="U104" s="15"/>
      <c r="V104" s="16"/>
      <c r="W104" s="16"/>
      <c r="X104" s="16"/>
      <c r="Y104" s="15"/>
      <c r="Z104" s="16"/>
      <c r="AA104" s="16"/>
      <c r="AB104" s="16"/>
      <c r="AC104" s="15"/>
      <c r="AD104" s="16"/>
      <c r="AE104" s="16"/>
      <c r="AF104" s="16"/>
      <c r="AG104" s="15"/>
      <c r="AH104" s="16"/>
      <c r="AI104" s="16"/>
      <c r="AJ104" s="16"/>
      <c r="AK104" s="15"/>
      <c r="AL104" s="16"/>
      <c r="AM104" s="16"/>
      <c r="AN104" s="16"/>
      <c r="AO104" s="15"/>
      <c r="AP104" s="16"/>
      <c r="AQ104" s="16"/>
      <c r="AR104" s="16"/>
      <c r="AS104" s="16"/>
      <c r="AT104" s="15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  <c r="DZ104" s="16"/>
      <c r="EA104" s="16"/>
      <c r="EB104" s="16"/>
      <c r="EC104" s="16"/>
      <c r="ED104" s="16"/>
      <c r="EE104" s="16"/>
      <c r="EF104" s="16"/>
      <c r="EG104" s="16"/>
      <c r="EH104" s="16"/>
      <c r="EI104" s="16"/>
      <c r="EJ104" s="16"/>
      <c r="EK104" s="16"/>
      <c r="EL104" s="16"/>
      <c r="EM104" s="16"/>
      <c r="EN104" s="16"/>
      <c r="EO104" s="16"/>
      <c r="EP104" s="16"/>
      <c r="EQ104" s="16"/>
      <c r="ER104" s="16"/>
      <c r="ES104" s="16"/>
      <c r="ET104" s="16"/>
      <c r="EU104" s="16"/>
      <c r="EV104" s="16"/>
      <c r="EW104" s="16"/>
      <c r="EX104" s="16"/>
      <c r="EY104" s="16"/>
      <c r="EZ104" s="16"/>
      <c r="FA104" s="16"/>
      <c r="FB104" s="16"/>
    </row>
    <row r="105" spans="1:158" ht="15.6" x14ac:dyDescent="0.25">
      <c r="A105" s="119" t="s">
        <v>73</v>
      </c>
      <c r="B105" s="114">
        <f>B43-B50</f>
        <v>-30725.133179999888</v>
      </c>
      <c r="C105" s="114">
        <f>C43-C50</f>
        <v>-53988.897969999933</v>
      </c>
      <c r="D105" s="114">
        <f>D43-D50</f>
        <v>1965.892019999912</v>
      </c>
      <c r="E105" s="114"/>
      <c r="F105" s="114">
        <f>F43-F50</f>
        <v>-23570.384919999982</v>
      </c>
      <c r="G105" s="114">
        <f>G43-G50</f>
        <v>-37761.683719999914</v>
      </c>
      <c r="H105" s="114">
        <f>H43-H50</f>
        <v>1061.3190099999774</v>
      </c>
      <c r="I105" s="116"/>
      <c r="J105" s="114">
        <f>J43-J50</f>
        <v>-7154.7486799999897</v>
      </c>
      <c r="K105" s="114">
        <f>K43-K50</f>
        <v>-21563.85818000001</v>
      </c>
      <c r="L105" s="114">
        <f>L43-L50</f>
        <v>904.57301000000007</v>
      </c>
      <c r="M105" s="117"/>
      <c r="N105" s="5"/>
      <c r="O105" s="5"/>
      <c r="P105" s="5"/>
      <c r="Q105" s="26"/>
      <c r="R105" s="5"/>
      <c r="S105" s="5"/>
      <c r="T105" s="5"/>
      <c r="U105" s="26"/>
      <c r="V105" s="5"/>
      <c r="W105" s="5"/>
      <c r="X105" s="5"/>
      <c r="Y105" s="26"/>
      <c r="Z105" s="5"/>
      <c r="AA105" s="5"/>
      <c r="AB105" s="5"/>
      <c r="AC105" s="26"/>
      <c r="AD105" s="5"/>
      <c r="AE105" s="5"/>
      <c r="AF105" s="5"/>
      <c r="AG105" s="26"/>
      <c r="AH105" s="5"/>
      <c r="AI105" s="5"/>
      <c r="AJ105" s="5"/>
      <c r="AK105" s="26"/>
      <c r="AL105" s="5"/>
      <c r="AM105" s="5"/>
      <c r="AN105" s="5"/>
      <c r="AO105" s="26"/>
      <c r="AP105" s="5"/>
      <c r="AQ105" s="5"/>
      <c r="AR105" s="5"/>
      <c r="AS105" s="5"/>
      <c r="AT105" s="26"/>
    </row>
    <row r="106" spans="1:158" s="5" customFormat="1" ht="15.6" x14ac:dyDescent="0.25">
      <c r="A106" s="101"/>
      <c r="B106" s="109"/>
      <c r="C106" s="99"/>
      <c r="D106" s="109"/>
      <c r="E106" s="99"/>
      <c r="F106" s="109"/>
      <c r="G106" s="109"/>
      <c r="H106" s="109"/>
      <c r="I106" s="100"/>
      <c r="J106" s="109"/>
      <c r="K106" s="99"/>
      <c r="L106" s="109"/>
      <c r="M106" s="102"/>
      <c r="Q106" s="26"/>
      <c r="U106" s="26"/>
      <c r="Y106" s="26"/>
      <c r="AC106" s="26"/>
      <c r="AG106" s="26"/>
      <c r="AK106" s="26"/>
      <c r="AO106" s="26"/>
      <c r="AT106" s="26"/>
    </row>
    <row r="107" spans="1:158" x14ac:dyDescent="0.25">
      <c r="A107" s="5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5"/>
      <c r="O107" s="5"/>
      <c r="P107" s="5"/>
      <c r="Q107" s="26"/>
      <c r="R107" s="5"/>
      <c r="S107" s="5"/>
      <c r="T107" s="5"/>
      <c r="U107" s="26"/>
      <c r="V107" s="5"/>
      <c r="W107" s="5"/>
      <c r="X107" s="5"/>
      <c r="Y107" s="26"/>
      <c r="Z107" s="5"/>
      <c r="AA107" s="5"/>
      <c r="AB107" s="5"/>
      <c r="AC107" s="26"/>
      <c r="AD107" s="5"/>
      <c r="AE107" s="5"/>
      <c r="AF107" s="5"/>
      <c r="AG107" s="26"/>
      <c r="AH107" s="5"/>
      <c r="AI107" s="5"/>
      <c r="AJ107" s="5"/>
      <c r="AK107" s="26"/>
      <c r="AL107" s="5"/>
      <c r="AM107" s="5"/>
      <c r="AN107" s="5"/>
      <c r="AO107" s="26"/>
      <c r="AP107" s="5"/>
      <c r="AQ107" s="5"/>
      <c r="AR107" s="5"/>
      <c r="AS107" s="5"/>
      <c r="AT107" s="26"/>
    </row>
    <row r="109" spans="1:158" ht="21" x14ac:dyDescent="0.4">
      <c r="A109" s="133" t="s">
        <v>102</v>
      </c>
      <c r="B109" s="133"/>
      <c r="C109" s="133"/>
      <c r="D109" s="133"/>
      <c r="E109" s="133"/>
      <c r="F109" s="133"/>
      <c r="G109" s="133"/>
      <c r="H109" s="76"/>
      <c r="I109" s="76"/>
      <c r="J109" s="76"/>
      <c r="K109" s="76"/>
      <c r="L109" s="76"/>
      <c r="M109" s="76"/>
      <c r="N109" s="5"/>
      <c r="O109" s="5"/>
      <c r="P109" s="5"/>
      <c r="Q109" s="26"/>
      <c r="R109" s="5"/>
      <c r="S109" s="5"/>
      <c r="T109" s="5"/>
      <c r="U109" s="26"/>
      <c r="V109" s="5"/>
      <c r="W109" s="5"/>
      <c r="X109" s="5"/>
      <c r="Y109" s="26"/>
      <c r="Z109" s="5"/>
      <c r="AA109" s="5"/>
      <c r="AB109" s="5"/>
      <c r="AC109" s="26"/>
      <c r="AD109" s="5"/>
      <c r="AE109" s="5"/>
      <c r="AF109" s="5"/>
      <c r="AG109" s="26"/>
      <c r="AH109" s="5"/>
      <c r="AI109" s="5"/>
      <c r="AJ109" s="5"/>
      <c r="AK109" s="26"/>
      <c r="AL109" s="5"/>
      <c r="AM109" s="5"/>
      <c r="AN109" s="5"/>
      <c r="AO109" s="26"/>
      <c r="AP109" s="5"/>
      <c r="AQ109" s="5"/>
      <c r="AR109" s="5"/>
      <c r="AS109" s="5"/>
      <c r="AT109" s="26"/>
    </row>
    <row r="110" spans="1:158" x14ac:dyDescent="0.25">
      <c r="A110" s="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"/>
      <c r="O110" s="5"/>
      <c r="P110" s="5"/>
      <c r="Q110" s="26"/>
      <c r="R110" s="5"/>
      <c r="S110" s="5"/>
      <c r="T110" s="5"/>
      <c r="U110" s="26"/>
      <c r="V110" s="5"/>
      <c r="W110" s="5"/>
      <c r="X110" s="5"/>
      <c r="Y110" s="26"/>
      <c r="Z110" s="5"/>
      <c r="AA110" s="5"/>
      <c r="AB110" s="5"/>
      <c r="AC110" s="26"/>
      <c r="AD110" s="5"/>
      <c r="AE110" s="5"/>
      <c r="AF110" s="5"/>
      <c r="AG110" s="26"/>
      <c r="AH110" s="5"/>
      <c r="AI110" s="5"/>
      <c r="AJ110" s="5"/>
      <c r="AK110" s="26"/>
      <c r="AL110" s="5"/>
      <c r="AM110" s="5"/>
      <c r="AN110" s="5"/>
      <c r="AO110" s="26"/>
      <c r="AP110" s="5"/>
      <c r="AQ110" s="5"/>
      <c r="AR110" s="5"/>
      <c r="AS110" s="5"/>
      <c r="AT110" s="26"/>
    </row>
    <row r="111" spans="1:158" x14ac:dyDescent="0.25">
      <c r="A111" s="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"/>
      <c r="O111" s="5"/>
      <c r="P111" s="5"/>
      <c r="Q111" s="26"/>
      <c r="R111" s="5"/>
      <c r="S111" s="5"/>
      <c r="T111" s="5"/>
      <c r="U111" s="26"/>
      <c r="V111" s="5"/>
      <c r="W111" s="5"/>
      <c r="X111" s="5"/>
      <c r="Y111" s="26"/>
      <c r="Z111" s="5"/>
      <c r="AA111" s="5"/>
      <c r="AB111" s="5"/>
      <c r="AC111" s="26"/>
      <c r="AD111" s="5"/>
      <c r="AE111" s="5"/>
      <c r="AF111" s="5"/>
      <c r="AG111" s="26"/>
      <c r="AH111" s="5"/>
      <c r="AI111" s="5"/>
      <c r="AJ111" s="5"/>
      <c r="AK111" s="26"/>
      <c r="AL111" s="5"/>
      <c r="AM111" s="5"/>
      <c r="AN111" s="5"/>
      <c r="AO111" s="26"/>
      <c r="AP111" s="5"/>
      <c r="AQ111" s="5"/>
      <c r="AR111" s="5"/>
      <c r="AS111" s="5"/>
      <c r="AT111" s="26"/>
    </row>
    <row r="112" spans="1:158" s="5" customFormat="1" x14ac:dyDescent="0.25"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Q112" s="26"/>
      <c r="U112" s="26"/>
      <c r="Y112" s="26"/>
      <c r="AC112" s="26"/>
      <c r="AG112" s="26"/>
      <c r="AK112" s="26"/>
      <c r="AO112" s="26"/>
      <c r="AT112" s="26"/>
    </row>
    <row r="113" spans="2:46" s="5" customFormat="1" x14ac:dyDescent="0.25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5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5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5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5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5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5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5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5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5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5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5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5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5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5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5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s="5" customFormat="1" x14ac:dyDescent="0.25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Q129" s="26"/>
      <c r="U129" s="26"/>
      <c r="Y129" s="26"/>
      <c r="AC129" s="26"/>
      <c r="AG129" s="26"/>
      <c r="AK129" s="26"/>
      <c r="AO129" s="26"/>
      <c r="AT129" s="26"/>
    </row>
    <row r="130" spans="1:46" s="5" customFormat="1" x14ac:dyDescent="0.25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Q130" s="26"/>
      <c r="U130" s="26"/>
      <c r="Y130" s="26"/>
      <c r="AC130" s="26"/>
      <c r="AG130" s="26"/>
      <c r="AK130" s="26"/>
      <c r="AO130" s="26"/>
      <c r="AT130" s="26"/>
    </row>
    <row r="131" spans="1:46" s="5" customFormat="1" x14ac:dyDescent="0.25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Q131" s="26"/>
      <c r="U131" s="26"/>
      <c r="Y131" s="26"/>
      <c r="AC131" s="26"/>
      <c r="AG131" s="26"/>
      <c r="AK131" s="26"/>
      <c r="AO131" s="26"/>
      <c r="AT131" s="26"/>
    </row>
    <row r="132" spans="1:46" s="5" customFormat="1" x14ac:dyDescent="0.25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Q132" s="26"/>
      <c r="U132" s="26"/>
      <c r="Y132" s="26"/>
      <c r="AC132" s="26"/>
      <c r="AG132" s="26"/>
      <c r="AK132" s="26"/>
      <c r="AO132" s="26"/>
      <c r="AT132" s="26"/>
    </row>
    <row r="133" spans="1:46" x14ac:dyDescent="0.25">
      <c r="A133" s="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"/>
      <c r="O133" s="5"/>
      <c r="P133" s="5"/>
      <c r="Q133" s="26"/>
      <c r="R133" s="5"/>
      <c r="S133" s="5"/>
      <c r="T133" s="5"/>
      <c r="U133" s="26"/>
      <c r="V133" s="5"/>
      <c r="W133" s="5"/>
      <c r="X133" s="5"/>
      <c r="Y133" s="26"/>
      <c r="Z133" s="5"/>
      <c r="AA133" s="5"/>
      <c r="AB133" s="5"/>
      <c r="AC133" s="26"/>
      <c r="AD133" s="5"/>
      <c r="AE133" s="5"/>
      <c r="AF133" s="5"/>
      <c r="AG133" s="26"/>
      <c r="AH133" s="5"/>
      <c r="AI133" s="5"/>
      <c r="AJ133" s="5"/>
      <c r="AK133" s="26"/>
      <c r="AL133" s="5"/>
      <c r="AM133" s="5"/>
      <c r="AN133" s="5"/>
      <c r="AO133" s="26"/>
      <c r="AP133" s="5"/>
      <c r="AQ133" s="5"/>
      <c r="AR133" s="5"/>
      <c r="AS133" s="5"/>
      <c r="AT133" s="26"/>
    </row>
    <row r="134" spans="1:46" x14ac:dyDescent="0.25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"/>
      <c r="O134" s="5"/>
      <c r="P134" s="5"/>
      <c r="Q134" s="26"/>
      <c r="R134" s="5"/>
      <c r="S134" s="5"/>
      <c r="T134" s="5"/>
      <c r="U134" s="26"/>
      <c r="V134" s="5"/>
      <c r="W134" s="5"/>
      <c r="X134" s="5"/>
      <c r="Y134" s="26"/>
      <c r="Z134" s="5"/>
      <c r="AA134" s="5"/>
      <c r="AB134" s="5"/>
      <c r="AC134" s="26"/>
      <c r="AD134" s="5"/>
      <c r="AE134" s="5"/>
      <c r="AF134" s="5"/>
      <c r="AG134" s="26"/>
      <c r="AH134" s="5"/>
      <c r="AI134" s="5"/>
      <c r="AJ134" s="5"/>
      <c r="AK134" s="26"/>
      <c r="AL134" s="5"/>
      <c r="AM134" s="5"/>
      <c r="AN134" s="5"/>
      <c r="AO134" s="26"/>
      <c r="AP134" s="5"/>
      <c r="AQ134" s="5"/>
      <c r="AR134" s="5"/>
      <c r="AS134" s="5"/>
      <c r="AT134" s="26"/>
    </row>
    <row r="135" spans="1:46" x14ac:dyDescent="0.25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"/>
      <c r="O135" s="5"/>
      <c r="P135" s="5"/>
      <c r="Q135" s="26"/>
      <c r="R135" s="5"/>
      <c r="S135" s="5"/>
      <c r="T135" s="5"/>
      <c r="U135" s="26"/>
      <c r="V135" s="5"/>
      <c r="W135" s="5"/>
      <c r="X135" s="5"/>
      <c r="Y135" s="26"/>
      <c r="Z135" s="5"/>
      <c r="AA135" s="5"/>
      <c r="AB135" s="5"/>
      <c r="AC135" s="26"/>
      <c r="AD135" s="5"/>
      <c r="AE135" s="5"/>
      <c r="AF135" s="5"/>
      <c r="AG135" s="26"/>
      <c r="AH135" s="5"/>
      <c r="AI135" s="5"/>
      <c r="AJ135" s="5"/>
      <c r="AK135" s="26"/>
      <c r="AL135" s="5"/>
      <c r="AM135" s="5"/>
      <c r="AN135" s="5"/>
      <c r="AO135" s="26"/>
      <c r="AP135" s="5"/>
      <c r="AQ135" s="5"/>
      <c r="AR135" s="5"/>
      <c r="AS135" s="5"/>
      <c r="AT135" s="26"/>
    </row>
    <row r="136" spans="1:46" x14ac:dyDescent="0.25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</row>
    <row r="137" spans="1:46" x14ac:dyDescent="0.25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5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5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5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5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5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5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5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5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5">
      <c r="A146" s="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x14ac:dyDescent="0.25">
      <c r="A147" s="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</row>
    <row r="148" spans="1:13" x14ac:dyDescent="0.25">
      <c r="A148" s="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</row>
    <row r="149" spans="1:13" x14ac:dyDescent="0.25">
      <c r="A149" s="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</row>
    <row r="150" spans="1:13" x14ac:dyDescent="0.25">
      <c r="B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</row>
    <row r="151" spans="1:13" x14ac:dyDescent="0.25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5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5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5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5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5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5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5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5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5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5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5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5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5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5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5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5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5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5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5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5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5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5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5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5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5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5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5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5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5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5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5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5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5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5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5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5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5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5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5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5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5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5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5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5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5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5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5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5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5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5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5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5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5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5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5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5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5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5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5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5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5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5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5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5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5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5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5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5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5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5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5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5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5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5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5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5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5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5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5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5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5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5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5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5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5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5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5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5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5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5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5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5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5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5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5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5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5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5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5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5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5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5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5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5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5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5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5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5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5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5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5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5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5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5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5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5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5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5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5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5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5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5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5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5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5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5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5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5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5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5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5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5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5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5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5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5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5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5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5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5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5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5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5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5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5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5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5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5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5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5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5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5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5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5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5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5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5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5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5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5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5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5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5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5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5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5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5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  <row r="319" spans="2:13" x14ac:dyDescent="0.25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</row>
    <row r="320" spans="2:13" x14ac:dyDescent="0.25">
      <c r="B320" s="77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</row>
    <row r="321" spans="2:13" x14ac:dyDescent="0.25">
      <c r="B321" s="77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</row>
    <row r="322" spans="2:13" x14ac:dyDescent="0.25">
      <c r="B322" s="77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</row>
  </sheetData>
  <mergeCells count="11">
    <mergeCell ref="A109:G109"/>
    <mergeCell ref="A5:A6"/>
    <mergeCell ref="J4:M4"/>
    <mergeCell ref="B5:E5"/>
    <mergeCell ref="F5:I5"/>
    <mergeCell ref="J5:M5"/>
    <mergeCell ref="N5:AT5"/>
    <mergeCell ref="A1:X1"/>
    <mergeCell ref="A2:X2"/>
    <mergeCell ref="AQ2:AT2"/>
    <mergeCell ref="J3:M3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01.07.2023</vt:lpstr>
      <vt:lpstr>'на 01.07.2023'!Заголовки_для_печати</vt:lpstr>
      <vt:lpstr>'на 01.07.2023'!Область_печати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2023-05-24T03:05:39Z</cp:lastPrinted>
  <dcterms:created xsi:type="dcterms:W3CDTF">2013-04-03T04:53:01Z</dcterms:created>
  <dcterms:modified xsi:type="dcterms:W3CDTF">2023-07-26T10:16:23Z</dcterms:modified>
</cp:coreProperties>
</file>