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80" yWindow="15" windowWidth="15630" windowHeight="9735"/>
  </bookViews>
  <sheets>
    <sheet name="на 01.07.2022" sheetId="1" r:id="rId1"/>
  </sheets>
  <definedNames>
    <definedName name="_xlnm.Print_Titles" localSheetId="0">'на 01.07.2022'!$5:$6</definedName>
    <definedName name="_xlnm.Print_Area" localSheetId="0">'на 01.07.2022'!$A$1:$M$106</definedName>
  </definedNames>
  <calcPr calcId="144525"/>
</workbook>
</file>

<file path=xl/calcChain.xml><?xml version="1.0" encoding="utf-8"?>
<calcChain xmlns="http://schemas.openxmlformats.org/spreadsheetml/2006/main">
  <c r="C38" i="1" l="1"/>
  <c r="H24" i="1" l="1"/>
  <c r="H23" i="1"/>
  <c r="G21" i="1"/>
  <c r="G8" i="1"/>
  <c r="H8" i="1"/>
  <c r="G35" i="1" l="1"/>
  <c r="G23" i="1"/>
  <c r="G10" i="1"/>
  <c r="H10" i="1"/>
  <c r="F10" i="1"/>
  <c r="F30" i="1" l="1"/>
  <c r="F23" i="1"/>
  <c r="D80" i="1" l="1"/>
  <c r="C92" i="1"/>
  <c r="C78" i="1"/>
  <c r="F37" i="1"/>
  <c r="D38" i="1" l="1"/>
  <c r="C42" i="1" l="1"/>
  <c r="B33" i="1"/>
  <c r="I33" i="1"/>
  <c r="C75" i="1" l="1"/>
  <c r="C70" i="1"/>
  <c r="C71" i="1"/>
  <c r="C57" i="1"/>
  <c r="C58" i="1"/>
  <c r="C53" i="1"/>
  <c r="C54" i="1"/>
  <c r="C55" i="1"/>
  <c r="C56" i="1"/>
  <c r="G67" i="1"/>
  <c r="D40" i="1" l="1"/>
  <c r="C40" i="1"/>
  <c r="B40" i="1"/>
  <c r="L37" i="1"/>
  <c r="C97" i="1"/>
  <c r="D97" i="1"/>
  <c r="B97" i="1"/>
  <c r="B95" i="1"/>
  <c r="B94" i="1" s="1"/>
  <c r="C85" i="1"/>
  <c r="D85" i="1"/>
  <c r="B85" i="1"/>
  <c r="E40" i="1" l="1"/>
  <c r="C73" i="1"/>
  <c r="D54" i="1"/>
  <c r="B54" i="1"/>
  <c r="B53" i="1" l="1"/>
  <c r="D53" i="1"/>
  <c r="C52" i="1"/>
  <c r="D52" i="1"/>
  <c r="B52" i="1"/>
  <c r="D93" i="1" l="1"/>
  <c r="C93" i="1"/>
  <c r="B70" i="1" l="1"/>
  <c r="B71" i="1"/>
  <c r="L51" i="1"/>
  <c r="G37" i="1" l="1"/>
  <c r="J37" i="1" l="1"/>
  <c r="C95" i="1" l="1"/>
  <c r="B93" i="1"/>
  <c r="B92" i="1"/>
  <c r="C90" i="1"/>
  <c r="C84" i="1"/>
  <c r="D84" i="1"/>
  <c r="B84" i="1"/>
  <c r="D79" i="1"/>
  <c r="D81" i="1"/>
  <c r="D82" i="1"/>
  <c r="D78" i="1"/>
  <c r="C79" i="1"/>
  <c r="C80" i="1"/>
  <c r="C81" i="1"/>
  <c r="C82" i="1"/>
  <c r="B79" i="1"/>
  <c r="B80" i="1"/>
  <c r="B81" i="1"/>
  <c r="B82" i="1"/>
  <c r="B78" i="1"/>
  <c r="D76" i="1"/>
  <c r="D73" i="1"/>
  <c r="C76" i="1"/>
  <c r="B76" i="1"/>
  <c r="B72" i="1" s="1"/>
  <c r="D70" i="1"/>
  <c r="D71" i="1"/>
  <c r="D68" i="1"/>
  <c r="C68" i="1"/>
  <c r="B68" i="1"/>
  <c r="D65" i="1"/>
  <c r="D66" i="1"/>
  <c r="D64" i="1"/>
  <c r="C65" i="1"/>
  <c r="C66" i="1"/>
  <c r="C64" i="1"/>
  <c r="B65" i="1"/>
  <c r="B66" i="1"/>
  <c r="B64" i="1"/>
  <c r="D62" i="1"/>
  <c r="D61" i="1"/>
  <c r="C61" i="1"/>
  <c r="B62" i="1"/>
  <c r="B61" i="1"/>
  <c r="C62" i="1"/>
  <c r="D55" i="1" l="1"/>
  <c r="D56" i="1"/>
  <c r="D57" i="1"/>
  <c r="D58" i="1"/>
  <c r="B55" i="1"/>
  <c r="B56" i="1"/>
  <c r="B57" i="1"/>
  <c r="B58" i="1"/>
  <c r="B51" i="1" l="1"/>
  <c r="D42" i="1"/>
  <c r="B23" i="1" l="1"/>
  <c r="L83" i="1" l="1"/>
  <c r="K83" i="1"/>
  <c r="J83" i="1"/>
  <c r="G83" i="1"/>
  <c r="H83" i="1"/>
  <c r="F83" i="1"/>
  <c r="M54" i="1"/>
  <c r="B41" i="1" l="1"/>
  <c r="G98" i="1"/>
  <c r="B83" i="1" l="1"/>
  <c r="B42" i="1" l="1"/>
  <c r="B37" i="1" s="1"/>
  <c r="C41" i="1"/>
  <c r="C37" i="1" s="1"/>
  <c r="D41" i="1"/>
  <c r="D37" i="1" s="1"/>
  <c r="L72" i="1" l="1"/>
  <c r="K72" i="1"/>
  <c r="J72" i="1"/>
  <c r="G72" i="1"/>
  <c r="H72" i="1"/>
  <c r="F72" i="1"/>
  <c r="L86" i="1"/>
  <c r="K86" i="1"/>
  <c r="J86" i="1"/>
  <c r="G86" i="1"/>
  <c r="H86" i="1"/>
  <c r="F86" i="1"/>
  <c r="C72" i="1"/>
  <c r="D72" i="1" l="1"/>
  <c r="B86" i="1"/>
  <c r="K37" i="1" l="1"/>
  <c r="H37" i="1"/>
  <c r="F77" i="1" l="1"/>
  <c r="G77" i="1"/>
  <c r="H77" i="1"/>
  <c r="E68" i="1" l="1"/>
  <c r="B60" i="1"/>
  <c r="G51" i="1"/>
  <c r="D83" i="1"/>
  <c r="I85" i="1"/>
  <c r="F67" i="1"/>
  <c r="G63" i="1"/>
  <c r="H63" i="1"/>
  <c r="F63" i="1"/>
  <c r="G94" i="1"/>
  <c r="H94" i="1"/>
  <c r="F94" i="1"/>
  <c r="I97" i="1"/>
  <c r="M27" i="1"/>
  <c r="F8" i="1"/>
  <c r="G22" i="1"/>
  <c r="F22" i="1"/>
  <c r="F21" i="1" s="1"/>
  <c r="C10" i="1"/>
  <c r="B10" i="1"/>
  <c r="M100" i="1"/>
  <c r="K91" i="1"/>
  <c r="J91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7" i="1"/>
  <c r="L67" i="1"/>
  <c r="J67" i="1"/>
  <c r="H67" i="1"/>
  <c r="I68" i="1"/>
  <c r="I12" i="1"/>
  <c r="I38" i="1"/>
  <c r="C98" i="1"/>
  <c r="D98" i="1"/>
  <c r="B98" i="1"/>
  <c r="C91" i="1"/>
  <c r="J51" i="1"/>
  <c r="M69" i="1"/>
  <c r="M73" i="1"/>
  <c r="M74" i="1"/>
  <c r="M75" i="1"/>
  <c r="M84" i="1"/>
  <c r="M44" i="1"/>
  <c r="M45" i="1"/>
  <c r="M46" i="1"/>
  <c r="M47" i="1"/>
  <c r="M48" i="1"/>
  <c r="M49" i="1"/>
  <c r="M59" i="1"/>
  <c r="M61" i="1"/>
  <c r="M64" i="1"/>
  <c r="M38" i="1"/>
  <c r="K94" i="1"/>
  <c r="L94" i="1"/>
  <c r="J94" i="1"/>
  <c r="C27" i="1"/>
  <c r="D27" i="1"/>
  <c r="B27" i="1"/>
  <c r="I15" i="1"/>
  <c r="I100" i="1"/>
  <c r="I99" i="1"/>
  <c r="L98" i="1"/>
  <c r="K98" i="1"/>
  <c r="J98" i="1"/>
  <c r="H98" i="1"/>
  <c r="F98" i="1"/>
  <c r="I95" i="1"/>
  <c r="I93" i="1"/>
  <c r="L91" i="1"/>
  <c r="H91" i="1"/>
  <c r="G91" i="1"/>
  <c r="F91" i="1"/>
  <c r="I90" i="1"/>
  <c r="D90" i="1"/>
  <c r="B90" i="1"/>
  <c r="D89" i="1"/>
  <c r="C89" i="1"/>
  <c r="B89" i="1"/>
  <c r="D88" i="1"/>
  <c r="C88" i="1"/>
  <c r="B88" i="1"/>
  <c r="D87" i="1"/>
  <c r="C87" i="1"/>
  <c r="B87" i="1"/>
  <c r="D86" i="1"/>
  <c r="I82" i="1"/>
  <c r="I80" i="1"/>
  <c r="I79" i="1"/>
  <c r="I78" i="1"/>
  <c r="C77" i="1"/>
  <c r="B77" i="1"/>
  <c r="L77" i="1"/>
  <c r="K77" i="1"/>
  <c r="J77" i="1"/>
  <c r="I74" i="1"/>
  <c r="I71" i="1"/>
  <c r="I69" i="1"/>
  <c r="I62" i="1"/>
  <c r="I61" i="1"/>
  <c r="L60" i="1"/>
  <c r="K60" i="1"/>
  <c r="J60" i="1"/>
  <c r="H60" i="1"/>
  <c r="G60" i="1"/>
  <c r="F60" i="1"/>
  <c r="I59" i="1"/>
  <c r="I56" i="1"/>
  <c r="I55" i="1"/>
  <c r="I54" i="1"/>
  <c r="I53" i="1"/>
  <c r="I52" i="1"/>
  <c r="E52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P22" i="1"/>
  <c r="AP35" i="1" s="1"/>
  <c r="AP43" i="1" s="1"/>
  <c r="AN22" i="1"/>
  <c r="AM22" i="1"/>
  <c r="AL22" i="1"/>
  <c r="AL35" i="1" s="1"/>
  <c r="AL43" i="1" s="1"/>
  <c r="AJ22" i="1"/>
  <c r="AJ35" i="1" s="1"/>
  <c r="AI22" i="1"/>
  <c r="AI35" i="1" s="1"/>
  <c r="AI43" i="1" s="1"/>
  <c r="AH22" i="1"/>
  <c r="AH35" i="1" s="1"/>
  <c r="AF22" i="1"/>
  <c r="AF35" i="1" s="1"/>
  <c r="AF43" i="1" s="1"/>
  <c r="AE22" i="1"/>
  <c r="AE35" i="1" s="1"/>
  <c r="AE43" i="1" s="1"/>
  <c r="AD22" i="1"/>
  <c r="AD35" i="1" s="1"/>
  <c r="AD43" i="1" s="1"/>
  <c r="AB22" i="1"/>
  <c r="AA22" i="1"/>
  <c r="AA35" i="1" s="1"/>
  <c r="AA43" i="1" s="1"/>
  <c r="Z22" i="1"/>
  <c r="Z35" i="1" s="1"/>
  <c r="Z43" i="1" s="1"/>
  <c r="X22" i="1"/>
  <c r="X35" i="1" s="1"/>
  <c r="W22" i="1"/>
  <c r="W35" i="1" s="1"/>
  <c r="V22" i="1"/>
  <c r="V35" i="1" s="1"/>
  <c r="V43" i="1" s="1"/>
  <c r="T22" i="1"/>
  <c r="S22" i="1"/>
  <c r="S35" i="1" s="1"/>
  <c r="S43" i="1" s="1"/>
  <c r="R22" i="1"/>
  <c r="R35" i="1" s="1"/>
  <c r="R43" i="1" s="1"/>
  <c r="P22" i="1"/>
  <c r="P35" i="1" s="1"/>
  <c r="P43" i="1" s="1"/>
  <c r="O22" i="1"/>
  <c r="N22" i="1"/>
  <c r="N35" i="1" s="1"/>
  <c r="N43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3" i="1"/>
  <c r="E64" i="1"/>
  <c r="E71" i="1"/>
  <c r="C86" i="1"/>
  <c r="AK22" i="1"/>
  <c r="AT22" i="1"/>
  <c r="E38" i="1"/>
  <c r="AB35" i="1"/>
  <c r="AN35" i="1"/>
  <c r="AN43" i="1" s="1"/>
  <c r="O35" i="1"/>
  <c r="O43" i="1" s="1"/>
  <c r="T35" i="1"/>
  <c r="U35" i="1" s="1"/>
  <c r="U22" i="1"/>
  <c r="AQ35" i="1"/>
  <c r="AQ43" i="1" s="1"/>
  <c r="AS22" i="1"/>
  <c r="X43" i="1"/>
  <c r="E56" i="1"/>
  <c r="I37" i="1"/>
  <c r="D94" i="1"/>
  <c r="C94" i="1"/>
  <c r="E74" i="1"/>
  <c r="D60" i="1"/>
  <c r="I84" i="1"/>
  <c r="E84" i="1"/>
  <c r="H50" i="1" l="1"/>
  <c r="B22" i="1"/>
  <c r="B21" i="1" s="1"/>
  <c r="G50" i="1"/>
  <c r="H101" i="1"/>
  <c r="L50" i="1"/>
  <c r="I94" i="1"/>
  <c r="J35" i="1"/>
  <c r="J43" i="1" s="1"/>
  <c r="Q22" i="1"/>
  <c r="AC22" i="1"/>
  <c r="AO37" i="1"/>
  <c r="D77" i="1"/>
  <c r="E77" i="1" s="1"/>
  <c r="Y37" i="1"/>
  <c r="AG37" i="1"/>
  <c r="AK37" i="1"/>
  <c r="AK35" i="1"/>
  <c r="AJ43" i="1"/>
  <c r="AK43" i="1" s="1"/>
  <c r="AC35" i="1"/>
  <c r="T43" i="1"/>
  <c r="E62" i="1"/>
  <c r="E12" i="1"/>
  <c r="M98" i="1"/>
  <c r="M83" i="1"/>
  <c r="Q43" i="1"/>
  <c r="E19" i="1"/>
  <c r="Q37" i="1"/>
  <c r="U37" i="1"/>
  <c r="E78" i="1"/>
  <c r="I86" i="1"/>
  <c r="E95" i="1"/>
  <c r="I83" i="1"/>
  <c r="D22" i="1"/>
  <c r="D21" i="1" s="1"/>
  <c r="I72" i="1"/>
  <c r="E73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H102" i="1" s="1"/>
  <c r="B8" i="1"/>
  <c r="F35" i="1"/>
  <c r="AR43" i="1"/>
  <c r="AT43" i="1" s="1"/>
  <c r="AT35" i="1"/>
  <c r="U43" i="1"/>
  <c r="W43" i="1"/>
  <c r="Y43" i="1" s="1"/>
  <c r="Y35" i="1"/>
  <c r="AG43" i="1"/>
  <c r="Q35" i="1"/>
  <c r="Y22" i="1"/>
  <c r="M22" i="1"/>
  <c r="AG22" i="1"/>
  <c r="E86" i="1"/>
  <c r="E15" i="1"/>
  <c r="E16" i="1"/>
  <c r="D8" i="1"/>
  <c r="M21" i="1"/>
  <c r="AH43" i="1"/>
  <c r="E24" i="1"/>
  <c r="E33" i="1"/>
  <c r="E79" i="1"/>
  <c r="I91" i="1"/>
  <c r="J101" i="1"/>
  <c r="M63" i="1"/>
  <c r="M8" i="1"/>
  <c r="E11" i="1"/>
  <c r="C63" i="1"/>
  <c r="K101" i="1"/>
  <c r="D51" i="1"/>
  <c r="I98" i="1"/>
  <c r="E94" i="1"/>
  <c r="C83" i="1"/>
  <c r="E82" i="1"/>
  <c r="E80" i="1"/>
  <c r="I77" i="1"/>
  <c r="I67" i="1"/>
  <c r="F50" i="1"/>
  <c r="C60" i="1"/>
  <c r="E60" i="1" s="1"/>
  <c r="I60" i="1"/>
  <c r="F101" i="1"/>
  <c r="B91" i="1"/>
  <c r="E85" i="1"/>
  <c r="J50" i="1"/>
  <c r="E75" i="1"/>
  <c r="M72" i="1"/>
  <c r="M67" i="1"/>
  <c r="L101" i="1"/>
  <c r="E69" i="1"/>
  <c r="M60" i="1"/>
  <c r="K50" i="1"/>
  <c r="E61" i="1"/>
  <c r="E59" i="1"/>
  <c r="C51" i="1"/>
  <c r="M51" i="1"/>
  <c r="G101" i="1"/>
  <c r="I51" i="1"/>
  <c r="M37" i="1"/>
  <c r="E37" i="1"/>
  <c r="AS35" i="1"/>
  <c r="AS43" i="1" s="1"/>
  <c r="K35" i="1"/>
  <c r="D63" i="1"/>
  <c r="B63" i="1"/>
  <c r="C67" i="1"/>
  <c r="B67" i="1"/>
  <c r="D91" i="1"/>
  <c r="I23" i="1"/>
  <c r="C23" i="1"/>
  <c r="C22" i="1" s="1"/>
  <c r="E13" i="1"/>
  <c r="E9" i="1"/>
  <c r="AG35" i="1"/>
  <c r="AM35" i="1"/>
  <c r="AO22" i="1"/>
  <c r="AC37" i="1"/>
  <c r="AB43" i="1"/>
  <c r="AC43" i="1" s="1"/>
  <c r="AT37" i="1"/>
  <c r="E90" i="1"/>
  <c r="I21" i="1"/>
  <c r="D10" i="1"/>
  <c r="E10" i="1" s="1"/>
  <c r="I10" i="1"/>
  <c r="D67" i="1"/>
  <c r="B35" i="1" l="1"/>
  <c r="B43" i="1" s="1"/>
  <c r="J36" i="1"/>
  <c r="E23" i="1"/>
  <c r="E72" i="1"/>
  <c r="E8" i="1"/>
  <c r="L36" i="1"/>
  <c r="J102" i="1"/>
  <c r="I35" i="1"/>
  <c r="G43" i="1"/>
  <c r="I43" i="1" s="1"/>
  <c r="H36" i="1"/>
  <c r="D35" i="1"/>
  <c r="D43" i="1" s="1"/>
  <c r="F43" i="1"/>
  <c r="F102" i="1" s="1"/>
  <c r="F36" i="1"/>
  <c r="E51" i="1"/>
  <c r="E83" i="1"/>
  <c r="M101" i="1"/>
  <c r="I101" i="1"/>
  <c r="I50" i="1"/>
  <c r="M50" i="1"/>
  <c r="E67" i="1"/>
  <c r="B50" i="1"/>
  <c r="L102" i="1"/>
  <c r="AM43" i="1"/>
  <c r="AO43" i="1" s="1"/>
  <c r="AO35" i="1"/>
  <c r="C21" i="1"/>
  <c r="C35" i="1" s="1"/>
  <c r="E22" i="1"/>
  <c r="C50" i="1"/>
  <c r="C101" i="1"/>
  <c r="E63" i="1"/>
  <c r="D50" i="1"/>
  <c r="E91" i="1"/>
  <c r="D101" i="1"/>
  <c r="B101" i="1"/>
  <c r="K36" i="1"/>
  <c r="M35" i="1"/>
  <c r="K43" i="1"/>
  <c r="K102" i="1" s="1"/>
  <c r="B36" i="1" l="1"/>
  <c r="D102" i="1"/>
  <c r="D36" i="1"/>
  <c r="B102" i="1"/>
  <c r="G102" i="1"/>
  <c r="I36" i="1"/>
  <c r="E101" i="1"/>
  <c r="M43" i="1"/>
  <c r="C36" i="1"/>
  <c r="M36" i="1"/>
  <c r="E50" i="1"/>
  <c r="C43" i="1"/>
  <c r="E21" i="1"/>
  <c r="E36" i="1" l="1"/>
  <c r="E43" i="1"/>
  <c r="E35" i="1"/>
  <c r="C102" i="1" l="1"/>
</calcChain>
</file>

<file path=xl/sharedStrings.xml><?xml version="1.0" encoding="utf-8"?>
<sst xmlns="http://schemas.openxmlformats.org/spreadsheetml/2006/main" count="146" uniqueCount="110">
  <si>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</si>
  <si>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</si>
  <si>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</si>
  <si>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</si>
  <si>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</si>
  <si>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</si>
  <si>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</si>
  <si>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</si>
  <si>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</si>
  <si>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</si>
  <si>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</si>
  <si>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</si>
  <si>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</si>
  <si>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</si>
  <si>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</si>
  <si>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</si>
  <si>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</si>
  <si>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</si>
  <si>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</si>
  <si>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</si>
  <si>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</si>
  <si>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</si>
  <si>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</si>
  <si>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</si>
  <si>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</si>
  <si>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</si>
  <si>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</si>
  <si>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</si>
  <si>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</si>
  <si>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</si>
  <si>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</si>
  <si>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</si>
  <si>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</si>
  <si>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</si>
  <si>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 xml:space="preserve">Прочие неналоговые доходы 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</si>
  <si>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</si>
  <si>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</si>
  <si>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</si>
  <si>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</si>
  <si>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</si>
  <si>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</si>
  <si>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</si>
  <si>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</si>
  <si>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</si>
  <si>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</si>
  <si>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</si>
  <si>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</si>
  <si>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</si>
  <si>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</si>
  <si>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</si>
  <si>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</si>
  <si>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</si>
  <si>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Молизационная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</si>
  <si>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</si>
  <si>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</si>
  <si>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</si>
  <si>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</si>
  <si>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</si>
  <si>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</si>
  <si>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</si>
  <si>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</si>
  <si>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</si>
  <si>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</si>
  <si>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</si>
  <si>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</si>
  <si>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</si>
  <si>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</si>
  <si>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</si>
  <si>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</si>
  <si>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</si>
  <si>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</si>
  <si>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</si>
  <si>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</si>
  <si>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</si>
  <si>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</si>
  <si>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</si>
  <si>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</si>
  <si>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</si>
  <si>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</si>
  <si>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</si>
  <si>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</si>
  <si>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</si>
  <si>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</si>
  <si>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</si>
  <si>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</si>
  <si>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</si>
  <si>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</si>
  <si>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</si>
  <si>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</si>
  <si>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</si>
  <si>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</si>
  <si>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</si>
  <si>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</si>
  <si>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</si>
  <si>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</si>
  <si>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</si>
  <si>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</si>
  <si>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</si>
  <si>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</si>
  <si>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</si>
  <si>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</si>
  <si>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</si>
  <si>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План I полугодие</t>
  </si>
  <si>
    <t xml:space="preserve"> по состоянию на 01.07.2022 года</t>
  </si>
  <si>
    <t>План на 2022год</t>
  </si>
  <si>
    <t>Исполнено на 01.07.2022г.</t>
  </si>
  <si>
    <t>% исполнения за I полугодие 2022г.</t>
  </si>
  <si>
    <t>в том числе по доп. нормативу (37,58%)</t>
  </si>
  <si>
    <t>Инициативные платежи</t>
  </si>
  <si>
    <t xml:space="preserve"> И.о. Начальника Управления финансов                                                                     О.В.Скаридова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</si>
</sst>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"/>
    <numFmt numFmtId="165" formatCode="#,##0.0"/>
    <numFmt numFmtId="166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</cellStyleXfs>
  <cellXfs count="139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6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6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6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6" fontId="16" fillId="4" borderId="1" xfId="0" applyNumberFormat="1" applyFont="1" applyFill="1" applyBorder="1" applyAlignment="1">
      <alignment horizontal="center" vertical="center"/>
    </xf>
    <xf numFmtId="166" fontId="15" fillId="4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13" fillId="0" borderId="1" xfId="2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4" fontId="25" fillId="0" borderId="1" xfId="3" applyNumberFormat="1" applyFont="1" applyFill="1" applyBorder="1" applyAlignment="1">
      <alignment horizontal="center" vertical="center"/>
    </xf>
    <xf numFmtId="164" fontId="25" fillId="0" borderId="1" xfId="3" applyNumberFormat="1" applyFont="1" applyFill="1" applyBorder="1" applyAlignment="1">
      <alignment horizontal="center" vertical="center" wrapText="1"/>
    </xf>
    <xf numFmtId="164" fontId="15" fillId="7" borderId="1" xfId="3" applyNumberFormat="1" applyFont="1" applyFill="1" applyBorder="1" applyAlignment="1">
      <alignment horizontal="center" vertical="center" wrapText="1"/>
    </xf>
    <xf numFmtId="164" fontId="15" fillId="7" borderId="1" xfId="3" applyNumberFormat="1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5" fontId="13" fillId="8" borderId="1" xfId="0" applyNumberFormat="1" applyFont="1" applyFill="1" applyBorder="1" applyAlignment="1">
      <alignment horizontal="center" vertical="center" wrapText="1"/>
    </xf>
    <xf numFmtId="164" fontId="15" fillId="0" borderId="4" xfId="1" applyNumberFormat="1" applyFont="1" applyFill="1" applyBorder="1" applyAlignment="1">
      <alignment horizontal="center" vertical="center" wrapText="1"/>
    </xf>
    <xf numFmtId="164" fontId="13" fillId="8" borderId="1" xfId="3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4" fontId="13" fillId="0" borderId="0" xfId="3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4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4" fontId="13" fillId="10" borderId="1" xfId="0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4" fontId="13" fillId="0" borderId="1" xfId="3" applyNumberFormat="1" applyFont="1" applyFill="1" applyBorder="1" applyAlignment="1">
      <alignment horizontal="center" vertical="center" wrapText="1"/>
    </xf>
    <xf numFmtId="164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5" fontId="13" fillId="11" borderId="1" xfId="2" applyNumberFormat="1" applyFont="1" applyFill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4" fontId="13" fillId="12" borderId="1" xfId="3" applyNumberFormat="1" applyFont="1" applyFill="1" applyBorder="1" applyAlignment="1">
      <alignment horizontal="center" vertical="center"/>
    </xf>
    <xf numFmtId="165" fontId="13" fillId="12" borderId="1" xfId="0" applyNumberFormat="1" applyFont="1" applyFill="1" applyBorder="1" applyAlignment="1">
      <alignment horizontal="center" vertical="center" wrapText="1"/>
    </xf>
    <xf numFmtId="165" fontId="15" fillId="12" borderId="1" xfId="0" applyNumberFormat="1" applyFont="1" applyFill="1" applyBorder="1" applyAlignment="1">
      <alignment horizontal="center" vertical="center" wrapText="1"/>
    </xf>
    <xf numFmtId="165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19"/>
  <sheetViews>
    <sheetView tabSelected="1" zoomScale="80" zoomScaleNormal="80" zoomScaleSheetLayoutView="75" workbookViewId="0">
      <pane xSplit="1" ySplit="6" topLeftCell="B98" activePane="bottomRight" state="frozenSplit"/>
      <selection pane="topRight" activeCell="B1" sqref="B1"/>
      <selection pane="bottomLeft" activeCell="A4" sqref="A4"/>
      <selection pane="bottomRight" activeCell="B111" sqref="B111"/>
    </sheetView>
  </sheetViews>
  <sheetFormatPr defaultRowHeight="12.75" x14ac:dyDescent="0.2"/>
  <cols>
    <col min="1" max="1" width="40.42578125" customWidth="1"/>
    <col min="2" max="2" width="16.28515625" customWidth="1"/>
    <col min="3" max="3" width="14" customWidth="1"/>
    <col min="4" max="4" width="16.5703125" customWidth="1"/>
    <col min="5" max="5" width="11.7109375" customWidth="1"/>
    <col min="6" max="6" width="16.5703125" customWidth="1"/>
    <col min="7" max="7" width="14.28515625" customWidth="1"/>
    <col min="8" max="8" width="17.7109375" customWidth="1"/>
    <col min="9" max="9" width="11.5703125" customWidth="1"/>
    <col min="10" max="10" width="16.28515625" customWidth="1"/>
    <col min="11" max="11" width="14.5703125" customWidth="1"/>
    <col min="12" max="12" width="16.42578125" customWidth="1"/>
    <col min="13" max="13" width="11.855468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5" t="s">
        <v>103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8" t="s">
        <v>1</v>
      </c>
      <c r="AR2" s="138"/>
      <c r="AS2" s="138"/>
      <c r="AT2" s="138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28"/>
      <c r="K3" s="128"/>
      <c r="L3" s="128"/>
      <c r="M3" s="128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28" t="s">
        <v>83</v>
      </c>
      <c r="K4" s="128"/>
      <c r="L4" s="128"/>
      <c r="M4" s="128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26"/>
      <c r="B5" s="129" t="s">
        <v>3</v>
      </c>
      <c r="C5" s="130"/>
      <c r="D5" s="130"/>
      <c r="E5" s="131"/>
      <c r="F5" s="129" t="s">
        <v>4</v>
      </c>
      <c r="G5" s="130"/>
      <c r="H5" s="130"/>
      <c r="I5" s="131"/>
      <c r="J5" s="129" t="s">
        <v>5</v>
      </c>
      <c r="K5" s="130"/>
      <c r="L5" s="130"/>
      <c r="M5" s="131"/>
      <c r="N5" s="132" t="s">
        <v>6</v>
      </c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4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27"/>
      <c r="B6" s="18" t="s">
        <v>104</v>
      </c>
      <c r="C6" s="18" t="s">
        <v>102</v>
      </c>
      <c r="D6" s="18" t="s">
        <v>105</v>
      </c>
      <c r="E6" s="18" t="s">
        <v>106</v>
      </c>
      <c r="F6" s="123" t="s">
        <v>104</v>
      </c>
      <c r="G6" s="124" t="s">
        <v>102</v>
      </c>
      <c r="H6" s="124" t="s">
        <v>105</v>
      </c>
      <c r="I6" s="124" t="s">
        <v>106</v>
      </c>
      <c r="J6" s="123" t="s">
        <v>104</v>
      </c>
      <c r="K6" s="124" t="s">
        <v>102</v>
      </c>
      <c r="L6" s="124" t="s">
        <v>105</v>
      </c>
      <c r="M6" s="124" t="s">
        <v>106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162588.92400000003</v>
      </c>
      <c r="C8" s="86">
        <f>C9+C11+C12+C13+C14+C15+C16+C17+C19+C20</f>
        <v>69303.853810000001</v>
      </c>
      <c r="D8" s="86">
        <f>D9+D11+D12+D13+D14+D15+D16+D17+D19+D20</f>
        <v>72101.519930000009</v>
      </c>
      <c r="E8" s="29">
        <f>D8/C8*100</f>
        <v>104.03681175893904</v>
      </c>
      <c r="F8" s="86">
        <f>F9+F11+F12+F13+F14+F15+F19+F20</f>
        <v>116011.34000000001</v>
      </c>
      <c r="G8" s="86">
        <f t="shared" ref="G8:H8" si="0">G9+G11+G12+G13+G14+G15+G19+G20</f>
        <v>53153.271000000001</v>
      </c>
      <c r="H8" s="86">
        <f t="shared" si="0"/>
        <v>55067.453280000009</v>
      </c>
      <c r="I8" s="29">
        <f>H8/G8*100</f>
        <v>103.60125020339765</v>
      </c>
      <c r="J8" s="78">
        <f>J9+J11+J12+J13+J14+J15+J16+J17+J19+J20</f>
        <v>46577.584000000003</v>
      </c>
      <c r="K8" s="78">
        <f>K9+K11+K12+K13+K14+K15+K16+K17+K19+K20</f>
        <v>16150.58281</v>
      </c>
      <c r="L8" s="78">
        <f>L9+L11+L12+L13+L14+L15+L16+L17+L19+L20</f>
        <v>17034.066650000001</v>
      </c>
      <c r="M8" s="30">
        <f>L8/K8*100</f>
        <v>105.47029076531511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1">F9+J9</f>
        <v>124227.558</v>
      </c>
      <c r="C9" s="85">
        <f t="shared" si="1"/>
        <v>53139.185310000001</v>
      </c>
      <c r="D9" s="85">
        <f>H9+L9</f>
        <v>54582.446410000004</v>
      </c>
      <c r="E9" s="32">
        <f t="shared" ref="E9:E83" si="2">D9/C9*100</f>
        <v>102.71600155625345</v>
      </c>
      <c r="F9" s="88">
        <v>104376.558</v>
      </c>
      <c r="G9" s="88">
        <v>44664.589</v>
      </c>
      <c r="H9" s="88">
        <v>45861.344660000002</v>
      </c>
      <c r="I9" s="32">
        <f t="shared" ref="I9:I83" si="3">H9/G9*100</f>
        <v>102.67942834982766</v>
      </c>
      <c r="J9" s="85">
        <v>19851</v>
      </c>
      <c r="K9" s="85">
        <v>8474.5963100000008</v>
      </c>
      <c r="L9" s="85">
        <v>8721.1017499999998</v>
      </c>
      <c r="M9" s="115">
        <f t="shared" ref="M9:M27" si="4">L9/K9*100</f>
        <v>102.90875731401061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31" t="s">
        <v>107</v>
      </c>
      <c r="B10" s="85">
        <f t="shared" si="1"/>
        <v>74600.058000000005</v>
      </c>
      <c r="C10" s="85">
        <f t="shared" si="1"/>
        <v>31922.694077976419</v>
      </c>
      <c r="D10" s="85">
        <f t="shared" si="1"/>
        <v>32778.039793130469</v>
      </c>
      <c r="E10" s="32">
        <f t="shared" si="2"/>
        <v>102.67942834982765</v>
      </c>
      <c r="F10" s="88">
        <f>F9*37.58/52.58</f>
        <v>74600.058000000005</v>
      </c>
      <c r="G10" s="88">
        <f t="shared" ref="G10:H10" si="5">G9*37.58/52.58</f>
        <v>31922.694077976419</v>
      </c>
      <c r="H10" s="88">
        <f t="shared" si="5"/>
        <v>32778.039793130469</v>
      </c>
      <c r="I10" s="32">
        <f t="shared" si="3"/>
        <v>102.67942834982765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82</v>
      </c>
      <c r="B11" s="85">
        <f t="shared" si="1"/>
        <v>14417</v>
      </c>
      <c r="C11" s="85">
        <f t="shared" si="1"/>
        <v>7023.3209999999999</v>
      </c>
      <c r="D11" s="85">
        <f t="shared" si="1"/>
        <v>7690.7597999999998</v>
      </c>
      <c r="E11" s="32">
        <f t="shared" si="2"/>
        <v>109.50317947876795</v>
      </c>
      <c r="F11" s="88">
        <v>1878</v>
      </c>
      <c r="G11" s="88">
        <v>938</v>
      </c>
      <c r="H11" s="88">
        <v>1002.48826</v>
      </c>
      <c r="I11" s="32">
        <f t="shared" si="3"/>
        <v>106.87508102345416</v>
      </c>
      <c r="J11" s="88">
        <v>12539</v>
      </c>
      <c r="K11" s="88">
        <v>6085.3209999999999</v>
      </c>
      <c r="L11" s="88">
        <v>6688.2715399999997</v>
      </c>
      <c r="M11" s="115">
        <f t="shared" si="4"/>
        <v>109.90827829789094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5260.8</v>
      </c>
      <c r="C12" s="85">
        <f t="shared" si="1"/>
        <v>4176</v>
      </c>
      <c r="D12" s="85">
        <f t="shared" si="1"/>
        <v>4174.3485300000002</v>
      </c>
      <c r="E12" s="32">
        <f t="shared" si="2"/>
        <v>99.960453304597706</v>
      </c>
      <c r="F12" s="88">
        <v>5260.8</v>
      </c>
      <c r="G12" s="88">
        <v>4176</v>
      </c>
      <c r="H12" s="88">
        <v>4174.3485300000002</v>
      </c>
      <c r="I12" s="32">
        <f t="shared" si="3"/>
        <v>99.960453304597706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1"/>
        <v>0</v>
      </c>
      <c r="C13" s="85">
        <f t="shared" si="1"/>
        <v>0</v>
      </c>
      <c r="D13" s="85">
        <f t="shared" si="1"/>
        <v>20.11947</v>
      </c>
      <c r="E13" s="32" t="e">
        <f t="shared" si="2"/>
        <v>#DIV/0!</v>
      </c>
      <c r="F13" s="88">
        <v>0</v>
      </c>
      <c r="G13" s="88">
        <v>0</v>
      </c>
      <c r="H13" s="88">
        <v>20.11947</v>
      </c>
      <c r="I13" s="32" t="e">
        <f t="shared" si="3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1"/>
        <v>769.96400000000006</v>
      </c>
      <c r="C14" s="85">
        <f t="shared" si="1"/>
        <v>411.964</v>
      </c>
      <c r="D14" s="85">
        <f t="shared" si="1"/>
        <v>411.43268999999998</v>
      </c>
      <c r="E14" s="32">
        <f t="shared" si="2"/>
        <v>99.871029992912</v>
      </c>
      <c r="F14" s="88">
        <v>384.98200000000003</v>
      </c>
      <c r="G14" s="88">
        <v>205.982</v>
      </c>
      <c r="H14" s="88">
        <v>205.71633</v>
      </c>
      <c r="I14" s="32">
        <f t="shared" si="3"/>
        <v>99.871022710722301</v>
      </c>
      <c r="J14" s="85">
        <v>384.98200000000003</v>
      </c>
      <c r="K14" s="85">
        <v>205.982</v>
      </c>
      <c r="L14" s="85">
        <v>205.71636000000001</v>
      </c>
      <c r="M14" s="115">
        <f t="shared" si="4"/>
        <v>99.871037275101713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2364</v>
      </c>
      <c r="C15" s="85">
        <f t="shared" si="1"/>
        <v>2364</v>
      </c>
      <c r="D15" s="85">
        <f t="shared" si="1"/>
        <v>2958.8755700000002</v>
      </c>
      <c r="E15" s="32">
        <f t="shared" si="2"/>
        <v>125.16394120135364</v>
      </c>
      <c r="F15" s="88">
        <v>2364</v>
      </c>
      <c r="G15" s="88">
        <v>2364</v>
      </c>
      <c r="H15" s="88">
        <v>2958.8755700000002</v>
      </c>
      <c r="I15" s="32">
        <f t="shared" si="3"/>
        <v>125.16394120135364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1"/>
        <v>3158</v>
      </c>
      <c r="C16" s="85">
        <f t="shared" si="1"/>
        <v>204.03299999999999</v>
      </c>
      <c r="D16" s="85">
        <f t="shared" si="1"/>
        <v>141.88451000000001</v>
      </c>
      <c r="E16" s="32">
        <f t="shared" si="2"/>
        <v>69.539981277538445</v>
      </c>
      <c r="F16" s="88"/>
      <c r="G16" s="88"/>
      <c r="H16" s="88"/>
      <c r="I16" s="32"/>
      <c r="J16" s="85">
        <v>3158</v>
      </c>
      <c r="K16" s="85">
        <v>204.03299999999999</v>
      </c>
      <c r="L16" s="85">
        <v>141.88451000000001</v>
      </c>
      <c r="M16" s="115">
        <f t="shared" si="4"/>
        <v>69.539981277538445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1"/>
        <v>10644.602000000001</v>
      </c>
      <c r="C17" s="85">
        <f t="shared" si="1"/>
        <v>1180.6505</v>
      </c>
      <c r="D17" s="85">
        <f t="shared" si="1"/>
        <v>1277.09249</v>
      </c>
      <c r="E17" s="32">
        <f t="shared" si="2"/>
        <v>108.16854691545043</v>
      </c>
      <c r="F17" s="88"/>
      <c r="G17" s="88"/>
      <c r="H17" s="88"/>
      <c r="I17" s="32"/>
      <c r="J17" s="85">
        <v>10644.602000000001</v>
      </c>
      <c r="K17" s="85">
        <v>1180.6505</v>
      </c>
      <c r="L17" s="85">
        <v>1277.09249</v>
      </c>
      <c r="M17" s="115">
        <f t="shared" si="4"/>
        <v>108.16854691545043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98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1"/>
        <v>1747</v>
      </c>
      <c r="C19" s="85">
        <f t="shared" si="1"/>
        <v>804.7</v>
      </c>
      <c r="D19" s="85">
        <f t="shared" si="1"/>
        <v>844.56046000000003</v>
      </c>
      <c r="E19" s="32">
        <f t="shared" si="2"/>
        <v>104.9534559463154</v>
      </c>
      <c r="F19" s="89">
        <v>1747</v>
      </c>
      <c r="G19" s="89">
        <v>804.7</v>
      </c>
      <c r="H19" s="88">
        <v>844.56046000000003</v>
      </c>
      <c r="I19" s="32">
        <f t="shared" si="3"/>
        <v>104.9534559463154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1"/>
        <v>0</v>
      </c>
      <c r="C20" s="85">
        <f t="shared" si="1"/>
        <v>0</v>
      </c>
      <c r="D20" s="85">
        <f t="shared" si="1"/>
        <v>0</v>
      </c>
      <c r="E20" s="32"/>
      <c r="F20" s="89"/>
      <c r="G20" s="89"/>
      <c r="H20" s="88"/>
      <c r="I20" s="32"/>
      <c r="J20" s="85"/>
      <c r="K20" s="85"/>
      <c r="L20" s="85"/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29007.294519999999</v>
      </c>
      <c r="C21" s="86">
        <f>C22+C28+C27+C29+C30+C31+C33+C32+C34</f>
        <v>11319.566990000001</v>
      </c>
      <c r="D21" s="86">
        <f>D22+D28+D27+D29+D30+D31+D33+D32+D34</f>
        <v>12259.240350000002</v>
      </c>
      <c r="E21" s="29">
        <f t="shared" si="2"/>
        <v>108.30131895354418</v>
      </c>
      <c r="F21" s="86">
        <f>F22+F27+F28+F29+F30+F31+F32+F33+F34</f>
        <v>25712.364969999999</v>
      </c>
      <c r="G21" s="86">
        <f t="shared" ref="G21:H21" si="6">G22+G27+G28+G29+G30+G31+G32+G33+G34</f>
        <v>10036.88319</v>
      </c>
      <c r="H21" s="86">
        <f t="shared" si="6"/>
        <v>9772.6055300000025</v>
      </c>
      <c r="I21" s="29">
        <f t="shared" si="3"/>
        <v>97.366934983727774</v>
      </c>
      <c r="J21" s="86">
        <f>J22+J27+J28+J29+J30+J31+J32+J33+J34</f>
        <v>3294.9295499999998</v>
      </c>
      <c r="K21" s="86">
        <f>K22+K27+K28+K29+K30+K31+K32+K33+K34</f>
        <v>1282.6838</v>
      </c>
      <c r="L21" s="86">
        <f>L22+L27+L28+L29+L30+L31+L32+L33+L34</f>
        <v>2486.6348200000002</v>
      </c>
      <c r="M21" s="30">
        <f t="shared" si="4"/>
        <v>193.86187149163339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5220.66</v>
      </c>
      <c r="C22" s="85">
        <f>C23+C24+C25+C26</f>
        <v>2173.1345000000001</v>
      </c>
      <c r="D22" s="85">
        <f>D23+D24+D25+D26</f>
        <v>2108.3069399999999</v>
      </c>
      <c r="E22" s="32">
        <f t="shared" si="2"/>
        <v>97.016863889464716</v>
      </c>
      <c r="F22" s="89">
        <f>F23+F24+F25+F26</f>
        <v>4351.607</v>
      </c>
      <c r="G22" s="89">
        <f>G23+G24+G25+G26</f>
        <v>1720.25</v>
      </c>
      <c r="H22" s="89">
        <f>H23+H24+H25+H26</f>
        <v>1715.0979399999999</v>
      </c>
      <c r="I22" s="32">
        <f t="shared" si="3"/>
        <v>99.70050515913384</v>
      </c>
      <c r="J22" s="89">
        <f>J23+J24+J25+J26</f>
        <v>869.05299999999988</v>
      </c>
      <c r="K22" s="89">
        <f>K23+K24+K25+K26</f>
        <v>452.8845</v>
      </c>
      <c r="L22" s="89">
        <f>L23+L24+L25+L26</f>
        <v>393.20900000000006</v>
      </c>
      <c r="M22" s="115">
        <f t="shared" si="4"/>
        <v>86.823240804222721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3924.8409999999999</v>
      </c>
      <c r="C23" s="85">
        <f t="shared" ref="B23:D36" si="7">G23+K23</f>
        <v>1353.0325</v>
      </c>
      <c r="D23" s="85">
        <f t="shared" si="1"/>
        <v>1357.82583</v>
      </c>
      <c r="E23" s="32">
        <f t="shared" si="2"/>
        <v>100.35426569576119</v>
      </c>
      <c r="F23" s="90">
        <f>3850+14.1</f>
        <v>3864.1</v>
      </c>
      <c r="G23" s="90">
        <f>1322+7.05</f>
        <v>1329.05</v>
      </c>
      <c r="H23" s="91">
        <f>1328.74953+7.0347</f>
        <v>1335.78423</v>
      </c>
      <c r="I23" s="32">
        <f t="shared" si="3"/>
        <v>100.50669500771228</v>
      </c>
      <c r="J23" s="85">
        <v>60.741</v>
      </c>
      <c r="K23" s="85">
        <v>23.982500000000002</v>
      </c>
      <c r="L23" s="85">
        <v>22.041599999999999</v>
      </c>
      <c r="M23" s="115">
        <f t="shared" si="4"/>
        <v>91.907015532158852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7"/>
        <v>784.99</v>
      </c>
      <c r="C24" s="85">
        <f t="shared" si="7"/>
        <v>459.94</v>
      </c>
      <c r="D24" s="85">
        <f t="shared" si="1"/>
        <v>464.69721000000004</v>
      </c>
      <c r="E24" s="32">
        <f t="shared" si="2"/>
        <v>101.03431099708659</v>
      </c>
      <c r="F24" s="90">
        <v>272.50700000000001</v>
      </c>
      <c r="G24" s="90">
        <v>176.2</v>
      </c>
      <c r="H24" s="90">
        <f>177.66637</f>
        <v>177.66637</v>
      </c>
      <c r="I24" s="32">
        <f t="shared" si="3"/>
        <v>100.83221906923951</v>
      </c>
      <c r="J24" s="85">
        <v>512.48299999999995</v>
      </c>
      <c r="K24" s="85">
        <v>283.74</v>
      </c>
      <c r="L24" s="85">
        <v>287.03084000000001</v>
      </c>
      <c r="M24" s="115">
        <f t="shared" si="4"/>
        <v>101.15980827518149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7"/>
        <v>295.82900000000001</v>
      </c>
      <c r="C25" s="85">
        <f t="shared" si="7"/>
        <v>145.16200000000001</v>
      </c>
      <c r="D25" s="85">
        <f t="shared" si="1"/>
        <v>84.136560000000003</v>
      </c>
      <c r="E25" s="32">
        <f t="shared" si="2"/>
        <v>57.960457971094357</v>
      </c>
      <c r="F25" s="90"/>
      <c r="G25" s="90"/>
      <c r="H25" s="90"/>
      <c r="I25" s="32"/>
      <c r="J25" s="85">
        <v>295.82900000000001</v>
      </c>
      <c r="K25" s="85">
        <v>145.16200000000001</v>
      </c>
      <c r="L25" s="85">
        <v>84.136560000000003</v>
      </c>
      <c r="M25" s="115">
        <f t="shared" si="4"/>
        <v>57.960457971094357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7"/>
        <v>215</v>
      </c>
      <c r="C26" s="85">
        <f t="shared" si="7"/>
        <v>215</v>
      </c>
      <c r="D26" s="85">
        <f t="shared" si="1"/>
        <v>201.64734000000001</v>
      </c>
      <c r="E26" s="32"/>
      <c r="F26" s="90">
        <v>215</v>
      </c>
      <c r="G26" s="90">
        <v>215</v>
      </c>
      <c r="H26" s="91">
        <v>201.64734000000001</v>
      </c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76</v>
      </c>
      <c r="B27" s="85">
        <f>F27+J27</f>
        <v>19753.991969999999</v>
      </c>
      <c r="C27" s="85">
        <f t="shared" si="7"/>
        <v>7559.1099899999999</v>
      </c>
      <c r="D27" s="85">
        <f t="shared" si="1"/>
        <v>7263.5742499999997</v>
      </c>
      <c r="E27" s="32">
        <f t="shared" si="2"/>
        <v>96.090336820194892</v>
      </c>
      <c r="F27" s="89">
        <v>19411.706969999999</v>
      </c>
      <c r="G27" s="89">
        <v>7389.0679899999996</v>
      </c>
      <c r="H27" s="88">
        <v>7146.5438199999999</v>
      </c>
      <c r="I27" s="32">
        <f t="shared" si="3"/>
        <v>96.717797558119372</v>
      </c>
      <c r="J27" s="85">
        <v>342.28500000000003</v>
      </c>
      <c r="K27" s="85">
        <v>170.042</v>
      </c>
      <c r="L27" s="85">
        <v>117.03043</v>
      </c>
      <c r="M27" s="115">
        <f t="shared" si="4"/>
        <v>68.824425730113731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7"/>
        <v>60.7</v>
      </c>
      <c r="C28" s="85">
        <f t="shared" si="7"/>
        <v>56.82</v>
      </c>
      <c r="D28" s="85">
        <f t="shared" si="1"/>
        <v>75.932180000000002</v>
      </c>
      <c r="E28" s="32">
        <f t="shared" si="2"/>
        <v>133.63636043646602</v>
      </c>
      <c r="F28" s="89">
        <v>60.7</v>
      </c>
      <c r="G28" s="89">
        <v>56.82</v>
      </c>
      <c r="H28" s="88">
        <v>75.932180000000002</v>
      </c>
      <c r="I28" s="32">
        <f t="shared" si="3"/>
        <v>133.63636043646602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100</v>
      </c>
      <c r="B29" s="85">
        <f t="shared" si="7"/>
        <v>190</v>
      </c>
      <c r="C29" s="85">
        <f t="shared" si="7"/>
        <v>40</v>
      </c>
      <c r="D29" s="85">
        <f t="shared" si="1"/>
        <v>44.257899999999999</v>
      </c>
      <c r="E29" s="32"/>
      <c r="F29" s="89">
        <v>190</v>
      </c>
      <c r="G29" s="89">
        <v>40</v>
      </c>
      <c r="H29" s="88">
        <v>44.257899999999999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7"/>
        <v>580</v>
      </c>
      <c r="C30" s="85">
        <f t="shared" si="7"/>
        <v>183</v>
      </c>
      <c r="D30" s="85">
        <f t="shared" si="7"/>
        <v>514.05487999999991</v>
      </c>
      <c r="E30" s="32"/>
      <c r="F30" s="89">
        <f>530+50</f>
        <v>580</v>
      </c>
      <c r="G30" s="89">
        <v>183</v>
      </c>
      <c r="H30" s="88">
        <v>225.53167999999999</v>
      </c>
      <c r="I30" s="32"/>
      <c r="J30" s="85"/>
      <c r="K30" s="85">
        <v>0</v>
      </c>
      <c r="L30" s="85">
        <v>288.52319999999997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7"/>
        <v>1180.8</v>
      </c>
      <c r="C31" s="85">
        <f t="shared" si="7"/>
        <v>422.03150000000005</v>
      </c>
      <c r="D31" s="85">
        <f t="shared" si="7"/>
        <v>283.36562000000004</v>
      </c>
      <c r="E31" s="32">
        <f t="shared" si="2"/>
        <v>67.143239307966354</v>
      </c>
      <c r="F31" s="89">
        <v>730.8</v>
      </c>
      <c r="G31" s="89">
        <v>297.34050000000002</v>
      </c>
      <c r="H31" s="88">
        <v>216.20830000000001</v>
      </c>
      <c r="I31" s="32">
        <f t="shared" si="3"/>
        <v>72.714043327431014</v>
      </c>
      <c r="J31" s="85">
        <v>450</v>
      </c>
      <c r="K31" s="85">
        <v>124.691</v>
      </c>
      <c r="L31" s="85">
        <v>67.157319999999999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7"/>
        <v>0</v>
      </c>
      <c r="C32" s="85">
        <f t="shared" si="7"/>
        <v>0</v>
      </c>
      <c r="D32" s="85">
        <f t="shared" si="7"/>
        <v>-12.87668</v>
      </c>
      <c r="E32" s="32"/>
      <c r="F32" s="89"/>
      <c r="G32" s="89"/>
      <c r="H32" s="88"/>
      <c r="I32" s="32"/>
      <c r="J32" s="85"/>
      <c r="K32" s="85"/>
      <c r="L32" s="85">
        <v>-12.87668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34</v>
      </c>
      <c r="B33" s="85">
        <f t="shared" si="7"/>
        <v>74.292599999999993</v>
      </c>
      <c r="C33" s="85">
        <f t="shared" si="7"/>
        <v>37.146299999999997</v>
      </c>
      <c r="D33" s="85">
        <f t="shared" si="7"/>
        <v>35.775309999999998</v>
      </c>
      <c r="E33" s="32">
        <f t="shared" si="2"/>
        <v>96.309215184284852</v>
      </c>
      <c r="F33" s="89">
        <v>74.292599999999993</v>
      </c>
      <c r="G33" s="89">
        <v>37.146299999999997</v>
      </c>
      <c r="H33" s="88">
        <v>35.775309999999998</v>
      </c>
      <c r="I33" s="32">
        <f t="shared" si="3"/>
        <v>96.309215184284852</v>
      </c>
      <c r="J33" s="85">
        <v>0</v>
      </c>
      <c r="K33" s="85">
        <v>0</v>
      </c>
      <c r="L33" s="85"/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108</v>
      </c>
      <c r="B34" s="85">
        <f t="shared" si="7"/>
        <v>1946.84995</v>
      </c>
      <c r="C34" s="85">
        <f t="shared" si="7"/>
        <v>848.32469999999989</v>
      </c>
      <c r="D34" s="85">
        <f t="shared" si="7"/>
        <v>1946.84995</v>
      </c>
      <c r="E34" s="32"/>
      <c r="F34" s="89">
        <v>313.25839999999999</v>
      </c>
      <c r="G34" s="89">
        <v>313.25839999999999</v>
      </c>
      <c r="H34" s="88">
        <v>313.25839999999999</v>
      </c>
      <c r="I34" s="32"/>
      <c r="J34" s="85">
        <v>1633.5915500000001</v>
      </c>
      <c r="K34" s="85">
        <v>535.06629999999996</v>
      </c>
      <c r="L34" s="85">
        <v>1633.5915500000001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35</v>
      </c>
      <c r="B35" s="87">
        <f>B8+B21</f>
        <v>191596.21852000002</v>
      </c>
      <c r="C35" s="87">
        <f>C8+C21</f>
        <v>80623.420800000007</v>
      </c>
      <c r="D35" s="87">
        <f t="shared" si="7"/>
        <v>84360.760280000017</v>
      </c>
      <c r="E35" s="29">
        <f t="shared" si="2"/>
        <v>104.63555061657716</v>
      </c>
      <c r="F35" s="87">
        <f>F8+F21</f>
        <v>141723.70497000002</v>
      </c>
      <c r="G35" s="87">
        <f t="shared" ref="G35:H35" si="8">G8+G21</f>
        <v>63190.154190000001</v>
      </c>
      <c r="H35" s="87">
        <f t="shared" si="8"/>
        <v>64840.05881000001</v>
      </c>
      <c r="I35" s="29">
        <f t="shared" si="3"/>
        <v>102.61101534115437</v>
      </c>
      <c r="J35" s="87">
        <f>J8+J21</f>
        <v>49872.513550000003</v>
      </c>
      <c r="K35" s="87">
        <f>K8+K21</f>
        <v>17433.266609999999</v>
      </c>
      <c r="L35" s="87">
        <f>L8+L21</f>
        <v>19520.70147</v>
      </c>
      <c r="M35" s="30">
        <f t="shared" ref="M35:M75" si="9">L35/K35*100</f>
        <v>111.97385955654815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36</v>
      </c>
      <c r="B36" s="87">
        <f>F36+J36</f>
        <v>116996.16052000002</v>
      </c>
      <c r="C36" s="87">
        <f>G36+K36</f>
        <v>48700.726722023581</v>
      </c>
      <c r="D36" s="87">
        <f t="shared" si="7"/>
        <v>51582.720486869541</v>
      </c>
      <c r="E36" s="29">
        <f t="shared" si="2"/>
        <v>105.91776336582397</v>
      </c>
      <c r="F36" s="87">
        <f>F35-F10</f>
        <v>67123.646970000016</v>
      </c>
      <c r="G36" s="87">
        <f>G35-G10</f>
        <v>31267.460112023582</v>
      </c>
      <c r="H36" s="87">
        <f>H35-H10</f>
        <v>32062.019016869541</v>
      </c>
      <c r="I36" s="29">
        <f t="shared" si="3"/>
        <v>102.54116868463012</v>
      </c>
      <c r="J36" s="87">
        <f>J35-J10</f>
        <v>49872.513550000003</v>
      </c>
      <c r="K36" s="87">
        <f>K35-K10</f>
        <v>17433.266609999999</v>
      </c>
      <c r="L36" s="87">
        <f>L35-L10</f>
        <v>19520.70147</v>
      </c>
      <c r="M36" s="30">
        <f t="shared" si="9"/>
        <v>111.97385955654815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37</v>
      </c>
      <c r="B37" s="105">
        <f>B38+B40+B41+B42</f>
        <v>716057.23462999996</v>
      </c>
      <c r="C37" s="105">
        <f t="shared" ref="C37:D37" si="10">C38+C40+C41+C42</f>
        <v>351108.68891000003</v>
      </c>
      <c r="D37" s="105">
        <f t="shared" si="10"/>
        <v>341852.25105000002</v>
      </c>
      <c r="E37" s="106">
        <f t="shared" si="2"/>
        <v>97.363654574104629</v>
      </c>
      <c r="F37" s="107">
        <f>F38+F40+F41+F42</f>
        <v>737857.14495999995</v>
      </c>
      <c r="G37" s="107">
        <f>G38+G40+G41+G42</f>
        <v>363814.48191000003</v>
      </c>
      <c r="H37" s="107">
        <f>H38+H40+H41+H42</f>
        <v>354110.20905</v>
      </c>
      <c r="I37" s="106">
        <f t="shared" si="3"/>
        <v>97.332631507945123</v>
      </c>
      <c r="J37" s="107">
        <f>J38+J40+J41+J42</f>
        <v>93995.11404</v>
      </c>
      <c r="K37" s="107">
        <f t="shared" ref="K37" si="11">K38+K40+K41+K42</f>
        <v>35360.4064</v>
      </c>
      <c r="L37" s="107">
        <f>L38+L40+L41+L42</f>
        <v>33127.418689999999</v>
      </c>
      <c r="M37" s="108">
        <f t="shared" si="9"/>
        <v>93.68506208684299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38</v>
      </c>
      <c r="B38" s="88">
        <v>715041.68634000001</v>
      </c>
      <c r="C38" s="88">
        <f t="shared" ref="C38:D38" si="12">G38-G39</f>
        <v>350093.14062000002</v>
      </c>
      <c r="D38" s="88">
        <f t="shared" si="12"/>
        <v>348816.20967000001</v>
      </c>
      <c r="E38" s="79">
        <f t="shared" si="2"/>
        <v>99.635259648978376</v>
      </c>
      <c r="F38" s="88">
        <v>736841.59667</v>
      </c>
      <c r="G38" s="88">
        <v>362798.93362000003</v>
      </c>
      <c r="H38" s="88">
        <v>361074.16767</v>
      </c>
      <c r="I38" s="79">
        <f t="shared" si="3"/>
        <v>99.52459453703726</v>
      </c>
      <c r="J38" s="88">
        <v>93995.11404</v>
      </c>
      <c r="K38" s="88">
        <v>35360.4064</v>
      </c>
      <c r="L38" s="88">
        <v>33127.418689999999</v>
      </c>
      <c r="M38" s="115">
        <f t="shared" si="9"/>
        <v>93.68506208684299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101</v>
      </c>
      <c r="B39" s="88">
        <v>0</v>
      </c>
      <c r="C39" s="88">
        <v>0</v>
      </c>
      <c r="D39" s="88">
        <v>0</v>
      </c>
      <c r="E39" s="79">
        <v>0</v>
      </c>
      <c r="F39" s="89">
        <v>23735.58728</v>
      </c>
      <c r="G39" s="89">
        <v>12705.793</v>
      </c>
      <c r="H39" s="89">
        <v>12257.958000000001</v>
      </c>
      <c r="I39" s="79">
        <v>0</v>
      </c>
      <c r="J39" s="88">
        <v>500</v>
      </c>
      <c r="K39" s="85">
        <v>326.17200000000003</v>
      </c>
      <c r="L39" s="85">
        <v>326.17200000000003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39</v>
      </c>
      <c r="B40" s="88">
        <f>F40+J40</f>
        <v>1015.54829</v>
      </c>
      <c r="C40" s="88">
        <f t="shared" ref="C40" si="13">G40+K40</f>
        <v>1015.54829</v>
      </c>
      <c r="D40" s="88">
        <f>H40+L40</f>
        <v>1015.54829</v>
      </c>
      <c r="E40" s="79">
        <f t="shared" si="2"/>
        <v>100</v>
      </c>
      <c r="F40" s="88">
        <v>1015.54829</v>
      </c>
      <c r="G40" s="88">
        <v>1015.54829</v>
      </c>
      <c r="H40" s="88">
        <v>1015.54829</v>
      </c>
      <c r="I40" s="88">
        <v>0</v>
      </c>
      <c r="J40" s="88">
        <v>0</v>
      </c>
      <c r="K40" s="88">
        <v>0</v>
      </c>
      <c r="L40" s="88">
        <v>0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77</v>
      </c>
      <c r="B41" s="88">
        <f>F41+J41</f>
        <v>0</v>
      </c>
      <c r="C41" s="88">
        <f t="shared" ref="C41:D42" si="14">G41+K41</f>
        <v>0</v>
      </c>
      <c r="D41" s="88">
        <f t="shared" si="14"/>
        <v>0</v>
      </c>
      <c r="E41" s="79">
        <v>0</v>
      </c>
      <c r="F41" s="89">
        <v>0</v>
      </c>
      <c r="G41" s="89">
        <v>0</v>
      </c>
      <c r="H41" s="89">
        <v>0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40</v>
      </c>
      <c r="B42" s="88">
        <f>F42+J42</f>
        <v>0</v>
      </c>
      <c r="C42" s="88">
        <f>G42+K42</f>
        <v>0</v>
      </c>
      <c r="D42" s="88">
        <f t="shared" si="14"/>
        <v>-7979.5069100000001</v>
      </c>
      <c r="E42" s="79">
        <v>0</v>
      </c>
      <c r="F42" s="89">
        <v>0</v>
      </c>
      <c r="G42" s="89">
        <v>0</v>
      </c>
      <c r="H42" s="89">
        <v>-7979.5069100000001</v>
      </c>
      <c r="I42" s="79">
        <v>0</v>
      </c>
      <c r="J42" s="85">
        <v>0</v>
      </c>
      <c r="K42" s="85">
        <v>0</v>
      </c>
      <c r="L42" s="85">
        <v>0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41</v>
      </c>
      <c r="B43" s="87">
        <f>B35+B37</f>
        <v>907653.45314999996</v>
      </c>
      <c r="C43" s="87">
        <f>C35+C37</f>
        <v>431732.10971000005</v>
      </c>
      <c r="D43" s="87">
        <f t="shared" ref="D43" si="15">D35+D37</f>
        <v>426213.01133000001</v>
      </c>
      <c r="E43" s="78">
        <f>D43/C43*100</f>
        <v>98.721638197421242</v>
      </c>
      <c r="F43" s="92">
        <f>F35+F37</f>
        <v>879580.84993000003</v>
      </c>
      <c r="G43" s="92">
        <f>G35+G37</f>
        <v>427004.6361</v>
      </c>
      <c r="H43" s="92">
        <f>H35+H37</f>
        <v>418950.26786000002</v>
      </c>
      <c r="I43" s="78">
        <f t="shared" si="3"/>
        <v>98.113751571045299</v>
      </c>
      <c r="J43" s="87">
        <f>J35+J37</f>
        <v>143867.62758999999</v>
      </c>
      <c r="K43" s="87">
        <f>K35+K37</f>
        <v>52793.673009999999</v>
      </c>
      <c r="L43" s="87">
        <f>L35+L37</f>
        <v>52648.120159999999</v>
      </c>
      <c r="M43" s="30">
        <f t="shared" si="9"/>
        <v>99.72429868637397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">
      <c r="A44" s="62"/>
      <c r="B44" s="63"/>
      <c r="C44" s="63"/>
      <c r="D44" s="56">
        <f t="shared" ref="D44:D49" si="16">H44+L44</f>
        <v>0</v>
      </c>
      <c r="E44" s="57" t="e">
        <f t="shared" si="2"/>
        <v>#DIV/0!</v>
      </c>
      <c r="F44" s="64"/>
      <c r="G44" s="64"/>
      <c r="H44" s="64"/>
      <c r="I44" s="57" t="e">
        <f t="shared" si="3"/>
        <v>#DIV/0!</v>
      </c>
      <c r="J44" s="64"/>
      <c r="K44" s="64"/>
      <c r="L44" s="64"/>
      <c r="M44" s="30" t="e">
        <f t="shared" si="9"/>
        <v>#DIV/0!</v>
      </c>
    </row>
    <row r="45" spans="1:48" ht="12.75" hidden="1" customHeight="1" x14ac:dyDescent="0.2">
      <c r="A45" s="62"/>
      <c r="B45" s="64"/>
      <c r="C45" s="64"/>
      <c r="D45" s="56">
        <f t="shared" si="16"/>
        <v>0</v>
      </c>
      <c r="E45" s="57" t="e">
        <f t="shared" si="2"/>
        <v>#DIV/0!</v>
      </c>
      <c r="F45" s="64"/>
      <c r="G45" s="64"/>
      <c r="H45" s="64"/>
      <c r="I45" s="57" t="e">
        <f t="shared" si="3"/>
        <v>#DIV/0!</v>
      </c>
      <c r="J45" s="64"/>
      <c r="K45" s="64"/>
      <c r="L45" s="64"/>
      <c r="M45" s="30" t="e">
        <f t="shared" si="9"/>
        <v>#DIV/0!</v>
      </c>
    </row>
    <row r="46" spans="1:48" ht="14.25" hidden="1" customHeight="1" x14ac:dyDescent="0.2">
      <c r="A46" s="62"/>
      <c r="B46" s="64"/>
      <c r="C46" s="64"/>
      <c r="D46" s="56">
        <f t="shared" si="16"/>
        <v>0</v>
      </c>
      <c r="E46" s="57" t="e">
        <f t="shared" si="2"/>
        <v>#DIV/0!</v>
      </c>
      <c r="F46" s="64"/>
      <c r="G46" s="64"/>
      <c r="H46" s="64"/>
      <c r="I46" s="57" t="e">
        <f t="shared" si="3"/>
        <v>#DIV/0!</v>
      </c>
      <c r="J46" s="64"/>
      <c r="K46" s="64"/>
      <c r="L46" s="64"/>
      <c r="M46" s="30" t="e">
        <f t="shared" si="9"/>
        <v>#DIV/0!</v>
      </c>
    </row>
    <row r="47" spans="1:48" ht="14.25" hidden="1" customHeight="1" x14ac:dyDescent="0.2">
      <c r="A47" s="62"/>
      <c r="B47" s="64"/>
      <c r="C47" s="64"/>
      <c r="D47" s="56">
        <f t="shared" si="16"/>
        <v>0</v>
      </c>
      <c r="E47" s="57" t="e">
        <f t="shared" si="2"/>
        <v>#DIV/0!</v>
      </c>
      <c r="F47" s="64"/>
      <c r="G47" s="64"/>
      <c r="H47" s="64"/>
      <c r="I47" s="57" t="e">
        <f t="shared" si="3"/>
        <v>#DIV/0!</v>
      </c>
      <c r="J47" s="64"/>
      <c r="K47" s="64"/>
      <c r="L47" s="64"/>
      <c r="M47" s="30" t="e">
        <f t="shared" si="9"/>
        <v>#DIV/0!</v>
      </c>
    </row>
    <row r="48" spans="1:48" ht="14.25" hidden="1" customHeight="1" x14ac:dyDescent="0.2">
      <c r="A48" s="62"/>
      <c r="B48" s="64"/>
      <c r="C48" s="64"/>
      <c r="D48" s="56">
        <f t="shared" si="16"/>
        <v>0</v>
      </c>
      <c r="E48" s="57" t="e">
        <f t="shared" si="2"/>
        <v>#DIV/0!</v>
      </c>
      <c r="F48" s="64"/>
      <c r="G48" s="64"/>
      <c r="H48" s="64"/>
      <c r="I48" s="57" t="e">
        <f t="shared" si="3"/>
        <v>#DIV/0!</v>
      </c>
      <c r="J48" s="64"/>
      <c r="K48" s="64"/>
      <c r="L48" s="64"/>
      <c r="M48" s="30" t="e">
        <f t="shared" si="9"/>
        <v>#DIV/0!</v>
      </c>
    </row>
    <row r="49" spans="1:158" ht="12.75" hidden="1" customHeight="1" x14ac:dyDescent="0.2">
      <c r="A49" s="62"/>
      <c r="B49" s="64"/>
      <c r="C49" s="64"/>
      <c r="D49" s="56">
        <f t="shared" si="16"/>
        <v>0</v>
      </c>
      <c r="E49" s="57" t="e">
        <f t="shared" si="2"/>
        <v>#DIV/0!</v>
      </c>
      <c r="F49" s="64"/>
      <c r="G49" s="64"/>
      <c r="H49" s="64"/>
      <c r="I49" s="57" t="e">
        <f t="shared" si="3"/>
        <v>#DIV/0!</v>
      </c>
      <c r="J49" s="64"/>
      <c r="K49" s="64"/>
      <c r="L49" s="64"/>
      <c r="M49" s="30" t="e">
        <f t="shared" si="9"/>
        <v>#DIV/0!</v>
      </c>
    </row>
    <row r="50" spans="1:158" ht="33.75" customHeight="1" x14ac:dyDescent="0.2">
      <c r="A50" s="112" t="s">
        <v>42</v>
      </c>
      <c r="B50" s="97">
        <f>B51+B60+B63+B67+B72+B77+B83+B86+B91+B94+B98</f>
        <v>924028.15301999997</v>
      </c>
      <c r="C50" s="97">
        <f>C51+C60+C63+C67+C72+C77+C83+C86+C91+C94+C98</f>
        <v>451988.43878999999</v>
      </c>
      <c r="D50" s="97">
        <f>D51+D60+D63+D67+D72+D77+D83+D86+D91+D94+D98</f>
        <v>413122.97521999996</v>
      </c>
      <c r="E50" s="95">
        <f t="shared" si="2"/>
        <v>91.401226174270036</v>
      </c>
      <c r="F50" s="98">
        <f>F51+F60+F63+F67+F72+F77+F83+F86+F91+F98+F94</f>
        <v>890208.02083000005</v>
      </c>
      <c r="G50" s="98">
        <f t="shared" ref="G50:H50" si="17">G51+G60+G63+G67+G72+G77+G83+G86+G91+G98+G94</f>
        <v>439989.52196000004</v>
      </c>
      <c r="H50" s="98">
        <f t="shared" si="17"/>
        <v>411984.11257</v>
      </c>
      <c r="I50" s="95">
        <f t="shared" si="3"/>
        <v>93.634982654758304</v>
      </c>
      <c r="J50" s="98">
        <f>J51+J60+J63+J67+J72+J77+J83+J86+J91+J98+J94</f>
        <v>149615.15654999999</v>
      </c>
      <c r="K50" s="98">
        <f>K51+K60+K63+K67+K72+K77+K83+K86+K91+K98+K94</f>
        <v>60065.11623</v>
      </c>
      <c r="L50" s="98">
        <f>L51+L60+L63+L67+L72+L77+L83+L86+L91+L98+L94</f>
        <v>46524.23934</v>
      </c>
      <c r="M50" s="113">
        <f t="shared" si="9"/>
        <v>77.456337821524272</v>
      </c>
    </row>
    <row r="51" spans="1:158" s="66" customFormat="1" ht="31.5" x14ac:dyDescent="0.2">
      <c r="A51" s="75" t="s">
        <v>85</v>
      </c>
      <c r="B51" s="65">
        <f>SUM(B52:B59)</f>
        <v>112896.42186</v>
      </c>
      <c r="C51" s="65">
        <f>SUM(C52:C59)</f>
        <v>46293.398340000007</v>
      </c>
      <c r="D51" s="65">
        <f>SUM(D52:D59)</f>
        <v>42837.826979999998</v>
      </c>
      <c r="E51" s="57">
        <f t="shared" si="2"/>
        <v>92.535498615546203</v>
      </c>
      <c r="F51" s="65">
        <f>SUM(F52:F59)</f>
        <v>66515.692420000007</v>
      </c>
      <c r="G51" s="65">
        <f>SUM(G52:G59)</f>
        <v>24730.100409999999</v>
      </c>
      <c r="H51" s="65">
        <f>SUM(H52:H59)</f>
        <v>22227.430270000001</v>
      </c>
      <c r="I51" s="57">
        <f t="shared" si="3"/>
        <v>89.880064785390019</v>
      </c>
      <c r="J51" s="65">
        <f>SUM(J52:J59)</f>
        <v>46640.729440000003</v>
      </c>
      <c r="K51" s="65">
        <f>SUM(K52:K59)</f>
        <v>21823.297930000001</v>
      </c>
      <c r="L51" s="65">
        <f>SUM(L52:L59)</f>
        <v>20870.396710000001</v>
      </c>
      <c r="M51" s="114">
        <f t="shared" si="9"/>
        <v>95.633559954794606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43</v>
      </c>
      <c r="B52" s="80">
        <f>F52+J52</f>
        <v>1553.6030000000001</v>
      </c>
      <c r="C52" s="80">
        <f t="shared" ref="C52:D58" si="18">G52+K52</f>
        <v>710.70399999999995</v>
      </c>
      <c r="D52" s="80">
        <f t="shared" si="18"/>
        <v>656.15017</v>
      </c>
      <c r="E52" s="32">
        <f t="shared" si="2"/>
        <v>92.323973130867429</v>
      </c>
      <c r="F52" s="80">
        <v>1553.6030000000001</v>
      </c>
      <c r="G52" s="80">
        <v>710.70399999999995</v>
      </c>
      <c r="H52" s="80">
        <v>656.15017</v>
      </c>
      <c r="I52" s="32">
        <f t="shared" si="3"/>
        <v>92.323973130867429</v>
      </c>
      <c r="J52" s="84">
        <v>0</v>
      </c>
      <c r="K52" s="84">
        <v>0</v>
      </c>
      <c r="L52" s="84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44</v>
      </c>
      <c r="B53" s="80">
        <f>F53+J53</f>
        <v>689.154</v>
      </c>
      <c r="C53" s="80">
        <f t="shared" si="18"/>
        <v>274.87</v>
      </c>
      <c r="D53" s="80">
        <f t="shared" ref="D53" si="19">H53+L53</f>
        <v>208.33725000000001</v>
      </c>
      <c r="E53" s="32">
        <f t="shared" si="2"/>
        <v>75.794830283406696</v>
      </c>
      <c r="F53" s="81">
        <v>689.154</v>
      </c>
      <c r="G53" s="81">
        <v>274.87</v>
      </c>
      <c r="H53" s="81">
        <v>208.33725000000001</v>
      </c>
      <c r="I53" s="32">
        <f t="shared" si="3"/>
        <v>75.794830283406696</v>
      </c>
      <c r="J53" s="82">
        <v>0</v>
      </c>
      <c r="K53" s="82">
        <v>0</v>
      </c>
      <c r="L53" s="82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45</v>
      </c>
      <c r="B54" s="84">
        <f>F54+J54</f>
        <v>74696.585090000008</v>
      </c>
      <c r="C54" s="80">
        <f t="shared" si="18"/>
        <v>35060.712950000001</v>
      </c>
      <c r="D54" s="84">
        <f>H54+L54</f>
        <v>32705.355470000002</v>
      </c>
      <c r="E54" s="32">
        <f t="shared" si="2"/>
        <v>93.282060512120879</v>
      </c>
      <c r="F54" s="99">
        <v>30869.177609999999</v>
      </c>
      <c r="G54" s="99">
        <v>15175.813050000001</v>
      </c>
      <c r="H54" s="99">
        <v>13350.94793</v>
      </c>
      <c r="I54" s="32">
        <f t="shared" si="3"/>
        <v>87.975173956165733</v>
      </c>
      <c r="J54" s="99">
        <v>43827.407480000002</v>
      </c>
      <c r="K54" s="99">
        <v>19884.8999</v>
      </c>
      <c r="L54" s="99">
        <v>19354.40754</v>
      </c>
      <c r="M54" s="115">
        <f t="shared" si="9"/>
        <v>97.332184910822704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46</v>
      </c>
      <c r="B55" s="84">
        <f t="shared" ref="B55:B58" si="20">F55+J55</f>
        <v>80</v>
      </c>
      <c r="C55" s="80">
        <f t="shared" si="18"/>
        <v>80</v>
      </c>
      <c r="D55" s="84">
        <f t="shared" ref="D55:D58" si="21">H55+L55</f>
        <v>42.5</v>
      </c>
      <c r="E55" s="32">
        <f t="shared" si="2"/>
        <v>53.125</v>
      </c>
      <c r="F55" s="82">
        <v>80</v>
      </c>
      <c r="G55" s="82">
        <v>80</v>
      </c>
      <c r="H55" s="82">
        <v>42.5</v>
      </c>
      <c r="I55" s="32">
        <f t="shared" si="3"/>
        <v>53.125</v>
      </c>
      <c r="J55" s="82">
        <v>0</v>
      </c>
      <c r="K55" s="82">
        <v>0</v>
      </c>
      <c r="L55" s="82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47</v>
      </c>
      <c r="B56" s="84">
        <f t="shared" si="20"/>
        <v>8175.3196600000001</v>
      </c>
      <c r="C56" s="80">
        <f t="shared" si="18"/>
        <v>3944.23</v>
      </c>
      <c r="D56" s="84">
        <f t="shared" si="21"/>
        <v>3806.0617200000002</v>
      </c>
      <c r="E56" s="32">
        <f t="shared" si="2"/>
        <v>96.496951749771185</v>
      </c>
      <c r="F56" s="82">
        <v>8175.3196600000001</v>
      </c>
      <c r="G56" s="82">
        <v>3944.23</v>
      </c>
      <c r="H56" s="82">
        <v>3806.0617200000002</v>
      </c>
      <c r="I56" s="32">
        <f t="shared" si="3"/>
        <v>96.496951749771185</v>
      </c>
      <c r="J56" s="82">
        <v>0</v>
      </c>
      <c r="K56" s="84">
        <v>0</v>
      </c>
      <c r="L56" s="83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48</v>
      </c>
      <c r="B57" s="84">
        <f t="shared" si="20"/>
        <v>1395.2429999999999</v>
      </c>
      <c r="C57" s="80">
        <f t="shared" si="18"/>
        <v>0</v>
      </c>
      <c r="D57" s="84">
        <f t="shared" si="21"/>
        <v>0</v>
      </c>
      <c r="E57" s="32">
        <v>0</v>
      </c>
      <c r="F57" s="82">
        <v>1395.2429999999999</v>
      </c>
      <c r="G57" s="82">
        <v>0</v>
      </c>
      <c r="H57" s="82">
        <v>0</v>
      </c>
      <c r="I57" s="32">
        <v>0</v>
      </c>
      <c r="J57" s="82">
        <v>0</v>
      </c>
      <c r="K57" s="82">
        <v>0</v>
      </c>
      <c r="L57" s="82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49</v>
      </c>
      <c r="B58" s="84">
        <f t="shared" si="20"/>
        <v>1024.01</v>
      </c>
      <c r="C58" s="80">
        <f t="shared" si="18"/>
        <v>22.5</v>
      </c>
      <c r="D58" s="84">
        <f t="shared" si="21"/>
        <v>0</v>
      </c>
      <c r="E58" s="32">
        <v>0</v>
      </c>
      <c r="F58" s="82">
        <v>867.01</v>
      </c>
      <c r="G58" s="84">
        <v>0</v>
      </c>
      <c r="H58" s="84">
        <v>0</v>
      </c>
      <c r="I58" s="32">
        <v>0</v>
      </c>
      <c r="J58" s="84">
        <v>157</v>
      </c>
      <c r="K58" s="84">
        <v>22.5</v>
      </c>
      <c r="L58" s="83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50</v>
      </c>
      <c r="B59" s="84">
        <v>25282.507109999999</v>
      </c>
      <c r="C59" s="80">
        <v>6200.3813899999996</v>
      </c>
      <c r="D59" s="84">
        <v>5419.4223700000002</v>
      </c>
      <c r="E59" s="32">
        <f t="shared" si="2"/>
        <v>87.40466157034254</v>
      </c>
      <c r="F59" s="83">
        <v>22886.185150000001</v>
      </c>
      <c r="G59" s="83">
        <v>4544.4833600000002</v>
      </c>
      <c r="H59" s="83">
        <v>4163.4332000000004</v>
      </c>
      <c r="I59" s="32">
        <f t="shared" si="3"/>
        <v>91.615104956617117</v>
      </c>
      <c r="J59" s="83">
        <v>2656.3219600000002</v>
      </c>
      <c r="K59" s="84">
        <v>1915.8980300000001</v>
      </c>
      <c r="L59" s="84">
        <v>1515.9891700000001</v>
      </c>
      <c r="M59" s="114">
        <f t="shared" si="9"/>
        <v>79.126819186718407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86</v>
      </c>
      <c r="B60" s="65">
        <f>SUM(B61:B62)</f>
        <v>1526.5500000000002</v>
      </c>
      <c r="C60" s="65">
        <f>SUM(C61:C62)</f>
        <v>736.56402000000003</v>
      </c>
      <c r="D60" s="65">
        <f>SUM(D61:D62)</f>
        <v>652.22079999999994</v>
      </c>
      <c r="E60" s="57">
        <f>D60/C60*100</f>
        <v>88.549098556293842</v>
      </c>
      <c r="F60" s="65">
        <f>F61+F62</f>
        <v>1526.5500000000002</v>
      </c>
      <c r="G60" s="65">
        <f>G61+G62</f>
        <v>736.56402000000003</v>
      </c>
      <c r="H60" s="65">
        <f>H61+H62</f>
        <v>733.16106000000002</v>
      </c>
      <c r="I60" s="32">
        <f t="shared" si="3"/>
        <v>99.537995353071949</v>
      </c>
      <c r="J60" s="65">
        <f>J61+J62</f>
        <v>1476.4</v>
      </c>
      <c r="K60" s="65">
        <f>K61+K62</f>
        <v>694.91402000000005</v>
      </c>
      <c r="L60" s="65">
        <f>L61+L62</f>
        <v>613.97375999999997</v>
      </c>
      <c r="M60" s="114">
        <f t="shared" si="9"/>
        <v>88.352478483597139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51</v>
      </c>
      <c r="B61" s="84">
        <f>F61</f>
        <v>1476.4</v>
      </c>
      <c r="C61" s="84">
        <f>G61</f>
        <v>694.91402000000005</v>
      </c>
      <c r="D61" s="84">
        <f>L61</f>
        <v>613.97375999999997</v>
      </c>
      <c r="E61" s="32">
        <f t="shared" si="2"/>
        <v>88.352478483597139</v>
      </c>
      <c r="F61" s="84">
        <v>1476.4</v>
      </c>
      <c r="G61" s="84">
        <v>694.91402000000005</v>
      </c>
      <c r="H61" s="84">
        <v>694.91402000000005</v>
      </c>
      <c r="I61" s="32">
        <f t="shared" si="3"/>
        <v>100</v>
      </c>
      <c r="J61" s="84">
        <v>1476.4</v>
      </c>
      <c r="K61" s="84">
        <v>694.91402000000005</v>
      </c>
      <c r="L61" s="84">
        <v>613.97375999999997</v>
      </c>
      <c r="M61" s="115">
        <f t="shared" si="9"/>
        <v>88.352478483597139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52</v>
      </c>
      <c r="B62" s="84">
        <f>F62</f>
        <v>50.15</v>
      </c>
      <c r="C62" s="84">
        <f>G62</f>
        <v>41.65</v>
      </c>
      <c r="D62" s="84">
        <f>H62</f>
        <v>38.247039999999998</v>
      </c>
      <c r="E62" s="32">
        <f t="shared" si="2"/>
        <v>91.829627851140458</v>
      </c>
      <c r="F62" s="84">
        <v>50.15</v>
      </c>
      <c r="G62" s="84">
        <v>41.65</v>
      </c>
      <c r="H62" s="84">
        <v>38.247039999999998</v>
      </c>
      <c r="I62" s="32">
        <f t="shared" si="3"/>
        <v>91.829627851140458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87</v>
      </c>
      <c r="B63" s="65">
        <f>SUM(B64:B66)</f>
        <v>612.75349000000006</v>
      </c>
      <c r="C63" s="65">
        <f>SUM(C64:C66)</f>
        <v>396.26744000000002</v>
      </c>
      <c r="D63" s="65">
        <f>SUM(D64:D66)</f>
        <v>389.57335999999998</v>
      </c>
      <c r="E63" s="57">
        <f t="shared" si="2"/>
        <v>98.310716621077916</v>
      </c>
      <c r="F63" s="110">
        <f>F66+F64+F65</f>
        <v>0</v>
      </c>
      <c r="G63" s="110">
        <f>G66+G64+G65</f>
        <v>0</v>
      </c>
      <c r="H63" s="110">
        <f>H66+H64+H65</f>
        <v>0</v>
      </c>
      <c r="I63" s="32">
        <v>0</v>
      </c>
      <c r="J63" s="110">
        <f>SUM(J64:J66)</f>
        <v>612.75349000000006</v>
      </c>
      <c r="K63" s="110">
        <f>SUM(K64:K66)</f>
        <v>396.26744000000002</v>
      </c>
      <c r="L63" s="110">
        <f>SUM(L64:L66)</f>
        <v>389.57335999999998</v>
      </c>
      <c r="M63" s="114">
        <f t="shared" si="9"/>
        <v>98.310716621077916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63" x14ac:dyDescent="0.2">
      <c r="A64" s="68" t="s">
        <v>53</v>
      </c>
      <c r="B64" s="99">
        <f>J64</f>
        <v>574.75349000000006</v>
      </c>
      <c r="C64" s="99">
        <f>K64</f>
        <v>396.26744000000002</v>
      </c>
      <c r="D64" s="99">
        <f>L64</f>
        <v>389.57335999999998</v>
      </c>
      <c r="E64" s="32">
        <f t="shared" si="2"/>
        <v>98.310716621077916</v>
      </c>
      <c r="F64" s="99">
        <v>0</v>
      </c>
      <c r="G64" s="99">
        <v>0</v>
      </c>
      <c r="H64" s="99">
        <v>0</v>
      </c>
      <c r="I64" s="32">
        <v>0</v>
      </c>
      <c r="J64" s="99">
        <v>574.75349000000006</v>
      </c>
      <c r="K64" s="99">
        <v>396.26744000000002</v>
      </c>
      <c r="L64" s="99">
        <v>389.57335999999998</v>
      </c>
      <c r="M64" s="115">
        <f t="shared" si="9"/>
        <v>98.310716621077916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15.75" x14ac:dyDescent="0.2">
      <c r="A65" s="68" t="s">
        <v>81</v>
      </c>
      <c r="B65" s="99">
        <f t="shared" ref="B65:B66" si="22">J65</f>
        <v>0</v>
      </c>
      <c r="C65" s="99">
        <f t="shared" ref="C65:C66" si="23">K65</f>
        <v>0</v>
      </c>
      <c r="D65" s="99">
        <f t="shared" ref="D65:D66" si="24">L65</f>
        <v>0</v>
      </c>
      <c r="E65" s="32">
        <v>0</v>
      </c>
      <c r="F65" s="99">
        <v>0</v>
      </c>
      <c r="G65" s="99">
        <v>0</v>
      </c>
      <c r="H65" s="99">
        <v>0</v>
      </c>
      <c r="I65" s="32">
        <v>0</v>
      </c>
      <c r="J65" s="99">
        <v>0</v>
      </c>
      <c r="K65" s="99">
        <v>0</v>
      </c>
      <c r="L65" s="99">
        <v>0</v>
      </c>
      <c r="M65" s="115"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7.25" x14ac:dyDescent="0.2">
      <c r="A66" s="68" t="s">
        <v>54</v>
      </c>
      <c r="B66" s="99">
        <f t="shared" si="22"/>
        <v>38</v>
      </c>
      <c r="C66" s="99">
        <f t="shared" si="23"/>
        <v>0</v>
      </c>
      <c r="D66" s="99">
        <f t="shared" si="24"/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38</v>
      </c>
      <c r="K66" s="99">
        <v>0</v>
      </c>
      <c r="L66" s="84">
        <v>0</v>
      </c>
      <c r="M66" s="115">
        <v>0</v>
      </c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75" x14ac:dyDescent="0.2">
      <c r="A67" s="75" t="s">
        <v>88</v>
      </c>
      <c r="B67" s="65">
        <f>SUM(B68:B71)</f>
        <v>150458.45505999998</v>
      </c>
      <c r="C67" s="65">
        <f>SUM(C68:C71)</f>
        <v>64019.531390000004</v>
      </c>
      <c r="D67" s="65">
        <f>SUM(D68:D71)</f>
        <v>52832.141879999996</v>
      </c>
      <c r="E67" s="57">
        <f t="shared" si="2"/>
        <v>82.525036864378691</v>
      </c>
      <c r="F67" s="65">
        <f>SUM(F68:F71)</f>
        <v>135108.68478000001</v>
      </c>
      <c r="G67" s="65">
        <f>SUM(G68:G71)</f>
        <v>56273.419580000002</v>
      </c>
      <c r="H67" s="65">
        <f>SUM(H68:H71)</f>
        <v>51077.727579999999</v>
      </c>
      <c r="I67" s="32">
        <f t="shared" si="3"/>
        <v>90.767058339837249</v>
      </c>
      <c r="J67" s="65">
        <f>SUM(J68:J71)</f>
        <v>46176.491109999995</v>
      </c>
      <c r="K67" s="65">
        <f>SUM(K68:K71)</f>
        <v>11467.654990000001</v>
      </c>
      <c r="L67" s="65">
        <f>SUM(L68:L71)</f>
        <v>5475.95748</v>
      </c>
      <c r="M67" s="114">
        <f t="shared" si="9"/>
        <v>47.751327405429727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75" x14ac:dyDescent="0.2">
      <c r="A68" s="68" t="s">
        <v>55</v>
      </c>
      <c r="B68" s="84">
        <f>F68+J68</f>
        <v>93254.001499999998</v>
      </c>
      <c r="C68" s="84">
        <f>G68+K68</f>
        <v>49233.935449999997</v>
      </c>
      <c r="D68" s="84">
        <f>H68+L68</f>
        <v>44140.704879999998</v>
      </c>
      <c r="E68" s="32">
        <f>D68/C68*100</f>
        <v>89.655040728620037</v>
      </c>
      <c r="F68" s="84">
        <v>93033.750950000001</v>
      </c>
      <c r="G68" s="84">
        <v>49233.935449999997</v>
      </c>
      <c r="H68" s="84">
        <v>44140.704879999998</v>
      </c>
      <c r="I68" s="32">
        <f>H68/G68*100</f>
        <v>89.655040728620037</v>
      </c>
      <c r="J68" s="84">
        <v>220.25055</v>
      </c>
      <c r="K68" s="84">
        <v>0</v>
      </c>
      <c r="L68" s="84">
        <v>0</v>
      </c>
      <c r="M68" s="115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ht="31.5" x14ac:dyDescent="0.2">
      <c r="A69" s="68" t="s">
        <v>80</v>
      </c>
      <c r="B69" s="84">
        <v>49250.66373</v>
      </c>
      <c r="C69" s="84">
        <v>11465.154990000001</v>
      </c>
      <c r="D69" s="84">
        <v>5475.95748</v>
      </c>
      <c r="E69" s="32">
        <f t="shared" si="2"/>
        <v>47.761739677973594</v>
      </c>
      <c r="F69" s="84">
        <v>34161.144</v>
      </c>
      <c r="G69" s="84">
        <v>3721.5431800000001</v>
      </c>
      <c r="H69" s="84">
        <v>3721.5431800000001</v>
      </c>
      <c r="I69" s="32">
        <f>H69/G69*100</f>
        <v>100</v>
      </c>
      <c r="J69" s="84">
        <v>45916.240559999998</v>
      </c>
      <c r="K69" s="84">
        <v>11465.154990000001</v>
      </c>
      <c r="L69" s="84">
        <v>5475.95748</v>
      </c>
      <c r="M69" s="115">
        <f t="shared" si="9"/>
        <v>47.761739677973594</v>
      </c>
      <c r="N69" s="5"/>
      <c r="O69" s="5"/>
      <c r="P69" s="5"/>
      <c r="Q69" s="26"/>
      <c r="R69" s="5"/>
      <c r="S69" s="5"/>
      <c r="T69" s="5"/>
      <c r="U69" s="26"/>
      <c r="V69" s="5"/>
      <c r="W69" s="5"/>
      <c r="X69" s="5"/>
      <c r="Y69" s="26"/>
      <c r="Z69" s="5"/>
      <c r="AA69" s="5"/>
      <c r="AB69" s="5"/>
      <c r="AC69" s="26"/>
      <c r="AD69" s="5"/>
      <c r="AE69" s="5"/>
      <c r="AF69" s="5"/>
      <c r="AG69" s="26"/>
      <c r="AH69" s="5"/>
      <c r="AI69" s="5"/>
      <c r="AJ69" s="5"/>
      <c r="AK69" s="26"/>
      <c r="AL69" s="5"/>
      <c r="AM69" s="5"/>
      <c r="AN69" s="5"/>
      <c r="AO69" s="26"/>
      <c r="AP69" s="5"/>
      <c r="AQ69" s="5"/>
      <c r="AR69" s="5"/>
      <c r="AS69" s="5"/>
      <c r="AT69" s="26"/>
    </row>
    <row r="70" spans="1:158" ht="15.75" x14ac:dyDescent="0.2">
      <c r="A70" s="68" t="s">
        <v>99</v>
      </c>
      <c r="B70" s="84">
        <f t="shared" ref="B70:B71" si="25">F70+J70</f>
        <v>0</v>
      </c>
      <c r="C70" s="84">
        <f t="shared" ref="C70:C71" si="26">G70+K70</f>
        <v>0</v>
      </c>
      <c r="D70" s="84">
        <f t="shared" ref="D70:D71" si="27">H70+L70</f>
        <v>0</v>
      </c>
      <c r="E70" s="32">
        <v>0</v>
      </c>
      <c r="F70" s="84">
        <v>0</v>
      </c>
      <c r="G70" s="84">
        <v>0</v>
      </c>
      <c r="H70" s="84">
        <v>0</v>
      </c>
      <c r="I70" s="32">
        <v>0</v>
      </c>
      <c r="J70" s="84">
        <v>0</v>
      </c>
      <c r="K70" s="84">
        <v>0</v>
      </c>
      <c r="L70" s="84">
        <v>0</v>
      </c>
      <c r="M70" s="115">
        <v>0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31.5" x14ac:dyDescent="0.2">
      <c r="A71" s="68" t="s">
        <v>56</v>
      </c>
      <c r="B71" s="84">
        <f t="shared" si="25"/>
        <v>7953.7898299999997</v>
      </c>
      <c r="C71" s="84">
        <f t="shared" si="26"/>
        <v>3320.4409500000002</v>
      </c>
      <c r="D71" s="84">
        <f t="shared" si="27"/>
        <v>3215.4795199999999</v>
      </c>
      <c r="E71" s="32">
        <f t="shared" si="2"/>
        <v>96.838930985958342</v>
      </c>
      <c r="F71" s="84">
        <v>7913.7898299999997</v>
      </c>
      <c r="G71" s="84">
        <v>3317.9409500000002</v>
      </c>
      <c r="H71" s="84">
        <v>3215.4795199999999</v>
      </c>
      <c r="I71" s="32">
        <f>H71/G71*100</f>
        <v>96.911897121014164</v>
      </c>
      <c r="J71" s="84">
        <v>40</v>
      </c>
      <c r="K71" s="84">
        <v>2.5</v>
      </c>
      <c r="L71" s="84">
        <v>0</v>
      </c>
      <c r="M71" s="115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s="71" customFormat="1" ht="31.5" x14ac:dyDescent="0.2">
      <c r="A72" s="75" t="s">
        <v>89</v>
      </c>
      <c r="B72" s="65">
        <f>SUM(B73:B76)</f>
        <v>29207.053670000001</v>
      </c>
      <c r="C72" s="65">
        <f t="shared" ref="C72:D72" si="28">SUM(C73:C76)</f>
        <v>12906.32129</v>
      </c>
      <c r="D72" s="65">
        <f t="shared" si="28"/>
        <v>8611.4510499999997</v>
      </c>
      <c r="E72" s="57">
        <f t="shared" si="2"/>
        <v>66.722738854116955</v>
      </c>
      <c r="F72" s="65">
        <f>F73+F74+F75+F76</f>
        <v>14088.592689999999</v>
      </c>
      <c r="G72" s="65">
        <f>G73+G74+G75+G76</f>
        <v>4260.7970299999997</v>
      </c>
      <c r="H72" s="65">
        <f>H73+H74+H75+H76</f>
        <v>3473.6399000000001</v>
      </c>
      <c r="I72" s="32">
        <f t="shared" si="3"/>
        <v>81.525589591391551</v>
      </c>
      <c r="J72" s="65">
        <f t="shared" ref="J72:L72" si="29">J73+J74+J75+J76</f>
        <v>24282.974279999999</v>
      </c>
      <c r="K72" s="65">
        <f t="shared" si="29"/>
        <v>10245.524259999998</v>
      </c>
      <c r="L72" s="65">
        <f t="shared" si="29"/>
        <v>6337.8111499999995</v>
      </c>
      <c r="M72" s="114">
        <f t="shared" si="9"/>
        <v>61.859315240155425</v>
      </c>
      <c r="N72" s="69"/>
      <c r="O72" s="69"/>
      <c r="P72" s="69"/>
      <c r="Q72" s="70"/>
      <c r="R72" s="69"/>
      <c r="S72" s="69"/>
      <c r="T72" s="69"/>
      <c r="U72" s="70"/>
      <c r="V72" s="69"/>
      <c r="W72" s="69"/>
      <c r="X72" s="69"/>
      <c r="Y72" s="70"/>
      <c r="Z72" s="69"/>
      <c r="AA72" s="69"/>
      <c r="AB72" s="69"/>
      <c r="AC72" s="70"/>
      <c r="AD72" s="69"/>
      <c r="AE72" s="69"/>
      <c r="AF72" s="69"/>
      <c r="AG72" s="70"/>
      <c r="AH72" s="69"/>
      <c r="AI72" s="69"/>
      <c r="AJ72" s="69"/>
      <c r="AK72" s="70"/>
      <c r="AL72" s="69"/>
      <c r="AM72" s="69"/>
      <c r="AN72" s="69"/>
      <c r="AO72" s="70"/>
      <c r="AP72" s="69"/>
      <c r="AQ72" s="69"/>
      <c r="AR72" s="69"/>
      <c r="AS72" s="69"/>
      <c r="AT72" s="70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</row>
    <row r="73" spans="1:158" ht="15.75" x14ac:dyDescent="0.2">
      <c r="A73" s="68" t="s">
        <v>57</v>
      </c>
      <c r="B73" s="84">
        <v>2616.1128199999998</v>
      </c>
      <c r="C73" s="84">
        <f>G73+K73</f>
        <v>1764.6486399999999</v>
      </c>
      <c r="D73" s="84">
        <f>H73+L73</f>
        <v>104.18913000000001</v>
      </c>
      <c r="E73" s="32">
        <f t="shared" si="2"/>
        <v>5.9042422178729028</v>
      </c>
      <c r="F73" s="84">
        <v>1551.6486399999999</v>
      </c>
      <c r="G73" s="84">
        <v>0</v>
      </c>
      <c r="H73" s="84">
        <v>0</v>
      </c>
      <c r="I73" s="32">
        <v>0</v>
      </c>
      <c r="J73" s="84">
        <v>2616.1128199999998</v>
      </c>
      <c r="K73" s="84">
        <v>1764.6486399999999</v>
      </c>
      <c r="L73" s="84">
        <v>104.18913000000001</v>
      </c>
      <c r="M73" s="115">
        <f t="shared" si="9"/>
        <v>5.9042422178729028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ht="15.75" x14ac:dyDescent="0.2">
      <c r="A74" s="68" t="s">
        <v>58</v>
      </c>
      <c r="B74" s="84">
        <v>8674.2757999999994</v>
      </c>
      <c r="C74" s="84">
        <v>4653.1914299999999</v>
      </c>
      <c r="D74" s="84">
        <v>3703.66471</v>
      </c>
      <c r="E74" s="32">
        <f t="shared" si="2"/>
        <v>79.594075715900644</v>
      </c>
      <c r="F74" s="84">
        <v>7899.7013999999999</v>
      </c>
      <c r="G74" s="84">
        <v>4260.7970299999997</v>
      </c>
      <c r="H74" s="84">
        <v>3473.6399000000001</v>
      </c>
      <c r="I74" s="32">
        <f t="shared" si="3"/>
        <v>81.525589591391551</v>
      </c>
      <c r="J74" s="84">
        <v>4002.6891999999998</v>
      </c>
      <c r="K74" s="84">
        <v>1992.3943999999999</v>
      </c>
      <c r="L74" s="84">
        <v>1430.0248099999999</v>
      </c>
      <c r="M74" s="115">
        <f t="shared" si="9"/>
        <v>71.774183364498512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75" x14ac:dyDescent="0.2">
      <c r="A75" s="68" t="s">
        <v>59</v>
      </c>
      <c r="B75" s="84">
        <v>17916.66505</v>
      </c>
      <c r="C75" s="84">
        <f>K75</f>
        <v>6488.4812199999997</v>
      </c>
      <c r="D75" s="84">
        <v>4803.5972099999999</v>
      </c>
      <c r="E75" s="32">
        <f t="shared" si="2"/>
        <v>74.032690349684032</v>
      </c>
      <c r="F75" s="84">
        <v>4637.2426500000001</v>
      </c>
      <c r="G75" s="84">
        <v>0</v>
      </c>
      <c r="H75" s="84">
        <v>0</v>
      </c>
      <c r="I75" s="32">
        <v>0</v>
      </c>
      <c r="J75" s="84">
        <v>17664.172259999999</v>
      </c>
      <c r="K75" s="84">
        <v>6488.4812199999997</v>
      </c>
      <c r="L75" s="84">
        <v>4803.5972099999999</v>
      </c>
      <c r="M75" s="115">
        <f t="shared" si="9"/>
        <v>74.032690349684032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31.5" x14ac:dyDescent="0.2">
      <c r="A76" s="68" t="s">
        <v>97</v>
      </c>
      <c r="B76" s="84">
        <f t="shared" ref="B76" si="30">F76+J76</f>
        <v>0</v>
      </c>
      <c r="C76" s="84">
        <f t="shared" ref="C76" si="31">G76+K76</f>
        <v>0</v>
      </c>
      <c r="D76" s="84">
        <f t="shared" ref="D76" si="32">H76+L76</f>
        <v>0</v>
      </c>
      <c r="E76" s="32">
        <v>0</v>
      </c>
      <c r="F76" s="84">
        <v>0</v>
      </c>
      <c r="G76" s="84">
        <v>0</v>
      </c>
      <c r="H76" s="84">
        <v>0</v>
      </c>
      <c r="I76" s="32">
        <v>0</v>
      </c>
      <c r="J76" s="84">
        <v>0</v>
      </c>
      <c r="K76" s="84">
        <v>0</v>
      </c>
      <c r="L76" s="84">
        <v>0</v>
      </c>
      <c r="M76" s="115">
        <v>0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s="66" customFormat="1" ht="15.75" x14ac:dyDescent="0.2">
      <c r="A77" s="94" t="s">
        <v>90</v>
      </c>
      <c r="B77" s="65">
        <f>SUM(B78:B82)</f>
        <v>511727.45201999997</v>
      </c>
      <c r="C77" s="65">
        <f t="shared" ref="C77:D77" si="33">SUM(C78:C82)</f>
        <v>266838.51887000003</v>
      </c>
      <c r="D77" s="65">
        <f t="shared" si="33"/>
        <v>255727.61209999997</v>
      </c>
      <c r="E77" s="57">
        <f t="shared" si="2"/>
        <v>95.836093373231051</v>
      </c>
      <c r="F77" s="65">
        <f>F78+F79+F80+F81+F82</f>
        <v>511673.45201999997</v>
      </c>
      <c r="G77" s="65">
        <f>G78+G79+G80+G81+G82</f>
        <v>266836.94887000002</v>
      </c>
      <c r="H77" s="65">
        <f>H78+H79+H80+H81+H82</f>
        <v>255726.04210000002</v>
      </c>
      <c r="I77" s="32">
        <f t="shared" si="3"/>
        <v>95.836068873875064</v>
      </c>
      <c r="J77" s="65">
        <f>J78+J79+J80+J80+J81+J82</f>
        <v>54</v>
      </c>
      <c r="K77" s="65">
        <f>K78+K79+K80+K80+K81+K82</f>
        <v>1.57</v>
      </c>
      <c r="L77" s="65">
        <f>L78+L79+L80+L80+L81+L82</f>
        <v>1.57</v>
      </c>
      <c r="M77" s="114">
        <v>0</v>
      </c>
      <c r="N77" s="16"/>
      <c r="O77" s="16"/>
      <c r="P77" s="16"/>
      <c r="Q77" s="15"/>
      <c r="R77" s="16"/>
      <c r="S77" s="16"/>
      <c r="T77" s="16"/>
      <c r="U77" s="15"/>
      <c r="V77" s="16"/>
      <c r="W77" s="16"/>
      <c r="X77" s="16"/>
      <c r="Y77" s="15"/>
      <c r="Z77" s="16"/>
      <c r="AA77" s="16"/>
      <c r="AB77" s="16"/>
      <c r="AC77" s="15"/>
      <c r="AD77" s="16"/>
      <c r="AE77" s="16"/>
      <c r="AF77" s="16"/>
      <c r="AG77" s="15"/>
      <c r="AH77" s="16"/>
      <c r="AI77" s="16"/>
      <c r="AJ77" s="16"/>
      <c r="AK77" s="15"/>
      <c r="AL77" s="16"/>
      <c r="AM77" s="16"/>
      <c r="AN77" s="16"/>
      <c r="AO77" s="15"/>
      <c r="AP77" s="16"/>
      <c r="AQ77" s="16"/>
      <c r="AR77" s="16"/>
      <c r="AS77" s="16"/>
      <c r="AT77" s="15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</row>
    <row r="78" spans="1:158" ht="15.75" x14ac:dyDescent="0.2">
      <c r="A78" s="68" t="s">
        <v>60</v>
      </c>
      <c r="B78" s="84">
        <f>F78+J78</f>
        <v>112369.54956</v>
      </c>
      <c r="C78" s="84">
        <f>G78+K78</f>
        <v>51660.057330000003</v>
      </c>
      <c r="D78" s="84">
        <f>H78+L78</f>
        <v>48399.236660000002</v>
      </c>
      <c r="E78" s="32">
        <f t="shared" si="2"/>
        <v>93.687926729987623</v>
      </c>
      <c r="F78" s="84">
        <v>112369.54956</v>
      </c>
      <c r="G78" s="84">
        <v>51660.057330000003</v>
      </c>
      <c r="H78" s="84">
        <v>48399.236660000002</v>
      </c>
      <c r="I78" s="32">
        <f t="shared" si="3"/>
        <v>93.687926729987623</v>
      </c>
      <c r="J78" s="84">
        <v>0</v>
      </c>
      <c r="K78" s="84">
        <v>0</v>
      </c>
      <c r="L78" s="84">
        <v>0</v>
      </c>
      <c r="M78" s="115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ht="15.75" x14ac:dyDescent="0.2">
      <c r="A79" s="68" t="s">
        <v>61</v>
      </c>
      <c r="B79" s="84">
        <f t="shared" ref="B79:B82" si="34">F79+J79</f>
        <v>350977.88802999997</v>
      </c>
      <c r="C79" s="84">
        <f t="shared" ref="C79:C82" si="35">G79+K79</f>
        <v>190442.39537000001</v>
      </c>
      <c r="D79" s="84">
        <f t="shared" ref="D79:D82" si="36">H79+L79</f>
        <v>184278.67994999999</v>
      </c>
      <c r="E79" s="32">
        <f t="shared" si="2"/>
        <v>96.763475166322664</v>
      </c>
      <c r="F79" s="84">
        <v>350977.88802999997</v>
      </c>
      <c r="G79" s="84">
        <v>190442.39537000001</v>
      </c>
      <c r="H79" s="84">
        <v>184278.67994999999</v>
      </c>
      <c r="I79" s="32">
        <f t="shared" si="3"/>
        <v>96.763475166322664</v>
      </c>
      <c r="J79" s="84">
        <v>0</v>
      </c>
      <c r="K79" s="84">
        <v>0</v>
      </c>
      <c r="L79" s="84">
        <v>0</v>
      </c>
      <c r="M79" s="115">
        <v>0</v>
      </c>
      <c r="N79" s="5"/>
      <c r="O79" s="5"/>
      <c r="P79" s="5"/>
      <c r="Q79" s="26"/>
      <c r="R79" s="5"/>
      <c r="S79" s="5"/>
      <c r="T79" s="5"/>
      <c r="U79" s="26"/>
      <c r="V79" s="5"/>
      <c r="W79" s="5"/>
      <c r="X79" s="5"/>
      <c r="Y79" s="26"/>
      <c r="Z79" s="5"/>
      <c r="AA79" s="5"/>
      <c r="AB79" s="5"/>
      <c r="AC79" s="26"/>
      <c r="AD79" s="5"/>
      <c r="AE79" s="5"/>
      <c r="AF79" s="5"/>
      <c r="AG79" s="26"/>
      <c r="AH79" s="5"/>
      <c r="AI79" s="5"/>
      <c r="AJ79" s="5"/>
      <c r="AK79" s="26"/>
      <c r="AL79" s="5"/>
      <c r="AM79" s="5"/>
      <c r="AN79" s="5"/>
      <c r="AO79" s="26"/>
      <c r="AP79" s="5"/>
      <c r="AQ79" s="5"/>
      <c r="AR79" s="5"/>
      <c r="AS79" s="5"/>
      <c r="AT79" s="26"/>
    </row>
    <row r="80" spans="1:158" ht="15.75" x14ac:dyDescent="0.2">
      <c r="A80" s="68" t="s">
        <v>96</v>
      </c>
      <c r="B80" s="84">
        <f t="shared" si="34"/>
        <v>22437.696179999999</v>
      </c>
      <c r="C80" s="84">
        <f t="shared" si="35"/>
        <v>10584.857</v>
      </c>
      <c r="D80" s="84">
        <f>H80+L80</f>
        <v>10070.990949999999</v>
      </c>
      <c r="E80" s="32">
        <f t="shared" si="2"/>
        <v>95.145271683878192</v>
      </c>
      <c r="F80" s="99">
        <v>22437.696179999999</v>
      </c>
      <c r="G80" s="84">
        <v>10584.857</v>
      </c>
      <c r="H80" s="84">
        <v>10070.990949999999</v>
      </c>
      <c r="I80" s="32">
        <f t="shared" si="3"/>
        <v>95.145271683878192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ht="31.5" x14ac:dyDescent="0.2">
      <c r="A81" s="68" t="s">
        <v>62</v>
      </c>
      <c r="B81" s="84">
        <f t="shared" si="34"/>
        <v>3181.8494900000001</v>
      </c>
      <c r="C81" s="84">
        <f t="shared" si="35"/>
        <v>3092.9649400000003</v>
      </c>
      <c r="D81" s="84">
        <f t="shared" si="36"/>
        <v>3010.9656300000001</v>
      </c>
      <c r="E81" s="32">
        <v>0</v>
      </c>
      <c r="F81" s="84">
        <v>3127.8494900000001</v>
      </c>
      <c r="G81" s="84">
        <v>3091.3949400000001</v>
      </c>
      <c r="H81" s="84">
        <v>3009.39563</v>
      </c>
      <c r="I81" s="32">
        <v>0</v>
      </c>
      <c r="J81" s="84">
        <v>54</v>
      </c>
      <c r="K81" s="84">
        <v>1.57</v>
      </c>
      <c r="L81" s="84">
        <v>1.57</v>
      </c>
      <c r="M81" s="115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31.5" x14ac:dyDescent="0.2">
      <c r="A82" s="68" t="s">
        <v>63</v>
      </c>
      <c r="B82" s="84">
        <f t="shared" si="34"/>
        <v>22760.46876</v>
      </c>
      <c r="C82" s="84">
        <f t="shared" si="35"/>
        <v>11058.24423</v>
      </c>
      <c r="D82" s="84">
        <f t="shared" si="36"/>
        <v>9967.73891</v>
      </c>
      <c r="E82" s="32">
        <f t="shared" si="2"/>
        <v>90.138531060459314</v>
      </c>
      <c r="F82" s="84">
        <v>22760.46876</v>
      </c>
      <c r="G82" s="84">
        <v>11058.24423</v>
      </c>
      <c r="H82" s="84">
        <v>9967.73891</v>
      </c>
      <c r="I82" s="32">
        <f t="shared" si="3"/>
        <v>90.138531060459314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s="66" customFormat="1" ht="15.75" x14ac:dyDescent="0.2">
      <c r="A83" s="75" t="s">
        <v>91</v>
      </c>
      <c r="B83" s="65">
        <f>SUM(B84:B85)</f>
        <v>62472.252690000001</v>
      </c>
      <c r="C83" s="65">
        <f>SUM(C84:C85)</f>
        <v>29480.172879999998</v>
      </c>
      <c r="D83" s="65">
        <f>SUM(D84:D85)</f>
        <v>26717.657940000001</v>
      </c>
      <c r="E83" s="57">
        <f t="shared" si="2"/>
        <v>90.629244437456649</v>
      </c>
      <c r="F83" s="65">
        <f>F84+F85</f>
        <v>62339.052689999997</v>
      </c>
      <c r="G83" s="65">
        <f t="shared" ref="G83:H83" si="37">G84+G85</f>
        <v>29432.815999999999</v>
      </c>
      <c r="H83" s="65">
        <f t="shared" si="37"/>
        <v>26681.909060000002</v>
      </c>
      <c r="I83" s="32">
        <f t="shared" si="3"/>
        <v>90.653606029406092</v>
      </c>
      <c r="J83" s="65">
        <f t="shared" ref="J83" si="38">J84+J85</f>
        <v>23668.78728</v>
      </c>
      <c r="K83" s="65">
        <f t="shared" ref="K83" si="39">K84+K85</f>
        <v>12695.67988</v>
      </c>
      <c r="L83" s="65">
        <f t="shared" ref="L83" si="40">L84+L85</f>
        <v>12236.236879999999</v>
      </c>
      <c r="M83" s="114">
        <f t="shared" ref="M83:M101" si="41">L83/K83*100</f>
        <v>96.381107555147324</v>
      </c>
      <c r="N83" s="16"/>
      <c r="O83" s="16"/>
      <c r="P83" s="16"/>
      <c r="Q83" s="15"/>
      <c r="R83" s="16"/>
      <c r="S83" s="16"/>
      <c r="T83" s="16"/>
      <c r="U83" s="15"/>
      <c r="V83" s="16"/>
      <c r="W83" s="16"/>
      <c r="X83" s="16"/>
      <c r="Y83" s="15"/>
      <c r="Z83" s="16"/>
      <c r="AA83" s="16"/>
      <c r="AB83" s="16"/>
      <c r="AC83" s="15"/>
      <c r="AD83" s="16"/>
      <c r="AE83" s="16"/>
      <c r="AF83" s="16"/>
      <c r="AG83" s="15"/>
      <c r="AH83" s="16"/>
      <c r="AI83" s="16"/>
      <c r="AJ83" s="16"/>
      <c r="AK83" s="15"/>
      <c r="AL83" s="16"/>
      <c r="AM83" s="16"/>
      <c r="AN83" s="16"/>
      <c r="AO83" s="15"/>
      <c r="AP83" s="16"/>
      <c r="AQ83" s="16"/>
      <c r="AR83" s="16"/>
      <c r="AS83" s="16"/>
      <c r="AT83" s="15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</row>
    <row r="84" spans="1:158" s="66" customFormat="1" ht="15.75" x14ac:dyDescent="0.2">
      <c r="A84" s="68" t="s">
        <v>64</v>
      </c>
      <c r="B84" s="84">
        <f>F84</f>
        <v>57179.883999999998</v>
      </c>
      <c r="C84" s="84">
        <f>G84</f>
        <v>27449.605029999999</v>
      </c>
      <c r="D84" s="84">
        <f t="shared" ref="D84" si="42">H84</f>
        <v>24715.195380000001</v>
      </c>
      <c r="E84" s="32">
        <f t="shared" ref="E84:E101" si="43">D84/C84*100</f>
        <v>90.038437176012081</v>
      </c>
      <c r="F84" s="84">
        <v>57179.883999999998</v>
      </c>
      <c r="G84" s="96">
        <v>27449.605029999999</v>
      </c>
      <c r="H84" s="96">
        <v>24715.195380000001</v>
      </c>
      <c r="I84" s="32">
        <f t="shared" ref="I84:I101" si="44">H84/G84*100</f>
        <v>90.038437176012081</v>
      </c>
      <c r="J84" s="84">
        <v>23535.58728</v>
      </c>
      <c r="K84" s="84">
        <v>12648.323</v>
      </c>
      <c r="L84" s="84">
        <v>12200.487999999999</v>
      </c>
      <c r="M84" s="115">
        <f t="shared" si="41"/>
        <v>96.459332988254644</v>
      </c>
      <c r="N84" s="16"/>
      <c r="O84" s="16"/>
      <c r="P84" s="16"/>
      <c r="Q84" s="15"/>
      <c r="R84" s="16"/>
      <c r="S84" s="16"/>
      <c r="T84" s="16"/>
      <c r="U84" s="15"/>
      <c r="V84" s="16"/>
      <c r="W84" s="16"/>
      <c r="X84" s="16"/>
      <c r="Y84" s="15"/>
      <c r="Z84" s="16"/>
      <c r="AA84" s="16"/>
      <c r="AB84" s="16"/>
      <c r="AC84" s="15"/>
      <c r="AD84" s="16"/>
      <c r="AE84" s="16"/>
      <c r="AF84" s="16"/>
      <c r="AG84" s="15"/>
      <c r="AH84" s="16"/>
      <c r="AI84" s="16"/>
      <c r="AJ84" s="16"/>
      <c r="AK84" s="15"/>
      <c r="AL84" s="16"/>
      <c r="AM84" s="16"/>
      <c r="AN84" s="16"/>
      <c r="AO84" s="15"/>
      <c r="AP84" s="16"/>
      <c r="AQ84" s="16"/>
      <c r="AR84" s="16"/>
      <c r="AS84" s="16"/>
      <c r="AT84" s="15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</row>
    <row r="85" spans="1:158" s="66" customFormat="1" ht="31.5" x14ac:dyDescent="0.2">
      <c r="A85" s="68" t="s">
        <v>79</v>
      </c>
      <c r="B85" s="84">
        <f>F85+J85</f>
        <v>5292.3686900000002</v>
      </c>
      <c r="C85" s="84">
        <f t="shared" ref="C85:D85" si="45">G85+K85</f>
        <v>2030.5678500000001</v>
      </c>
      <c r="D85" s="84">
        <f t="shared" si="45"/>
        <v>2002.4625600000002</v>
      </c>
      <c r="E85" s="32">
        <f>D85/C85*100</f>
        <v>98.615890131423086</v>
      </c>
      <c r="F85" s="84">
        <v>5159.1686900000004</v>
      </c>
      <c r="G85" s="84">
        <v>1983.2109700000001</v>
      </c>
      <c r="H85" s="84">
        <v>1966.7136800000001</v>
      </c>
      <c r="I85" s="32">
        <f t="shared" si="44"/>
        <v>99.168152544053342</v>
      </c>
      <c r="J85" s="84">
        <v>133.19999999999999</v>
      </c>
      <c r="K85" s="84">
        <v>47.356879999999997</v>
      </c>
      <c r="L85" s="84">
        <v>35.74888</v>
      </c>
      <c r="M85" s="115">
        <v>0</v>
      </c>
      <c r="N85" s="16"/>
      <c r="O85" s="16"/>
      <c r="P85" s="16"/>
      <c r="Q85" s="15"/>
      <c r="R85" s="16"/>
      <c r="S85" s="16"/>
      <c r="T85" s="16"/>
      <c r="U85" s="15"/>
      <c r="V85" s="16"/>
      <c r="W85" s="16"/>
      <c r="X85" s="16"/>
      <c r="Y85" s="15"/>
      <c r="Z85" s="16"/>
      <c r="AA85" s="16"/>
      <c r="AB85" s="16"/>
      <c r="AC85" s="15"/>
      <c r="AD85" s="16"/>
      <c r="AE85" s="16"/>
      <c r="AF85" s="16"/>
      <c r="AG85" s="15"/>
      <c r="AH85" s="16"/>
      <c r="AI85" s="16"/>
      <c r="AJ85" s="16"/>
      <c r="AK85" s="15"/>
      <c r="AL85" s="16"/>
      <c r="AM85" s="16"/>
      <c r="AN85" s="16"/>
      <c r="AO85" s="15"/>
      <c r="AP85" s="16"/>
      <c r="AQ85" s="16"/>
      <c r="AR85" s="16"/>
      <c r="AS85" s="16"/>
      <c r="AT85" s="15"/>
      <c r="AU85" s="16"/>
      <c r="AV85" s="122"/>
      <c r="AW85" s="122"/>
      <c r="AX85" s="122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</row>
    <row r="86" spans="1:158" s="66" customFormat="1" ht="15.75" x14ac:dyDescent="0.2">
      <c r="A86" s="75" t="s">
        <v>95</v>
      </c>
      <c r="B86" s="65">
        <f>F86+J86</f>
        <v>136.16</v>
      </c>
      <c r="C86" s="65">
        <f t="shared" ref="B86:D90" si="46">G86+K86</f>
        <v>57</v>
      </c>
      <c r="D86" s="56">
        <f t="shared" si="46"/>
        <v>56.935000000000002</v>
      </c>
      <c r="E86" s="57">
        <f t="shared" si="43"/>
        <v>99.885964912280699</v>
      </c>
      <c r="F86" s="65">
        <f>F87+F88+F89+F90</f>
        <v>136.16</v>
      </c>
      <c r="G86" s="65">
        <f t="shared" ref="G86:H86" si="47">G87+G88+G89+G90</f>
        <v>57</v>
      </c>
      <c r="H86" s="65">
        <f t="shared" si="47"/>
        <v>56.935000000000002</v>
      </c>
      <c r="I86" s="32">
        <f t="shared" si="44"/>
        <v>99.885964912280699</v>
      </c>
      <c r="J86" s="65">
        <f t="shared" ref="J86" si="48">J87+J88+J89+J90</f>
        <v>0</v>
      </c>
      <c r="K86" s="65">
        <f t="shared" ref="K86" si="49">K87+K88+K89+K90</f>
        <v>0</v>
      </c>
      <c r="L86" s="65">
        <f t="shared" ref="L86" si="50">L87+L88+L89+L90</f>
        <v>0</v>
      </c>
      <c r="M86" s="114">
        <v>0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74" customFormat="1" ht="15.75" x14ac:dyDescent="0.2">
      <c r="A87" s="68" t="s">
        <v>65</v>
      </c>
      <c r="B87" s="84">
        <f t="shared" si="46"/>
        <v>0</v>
      </c>
      <c r="C87" s="84">
        <f t="shared" si="46"/>
        <v>0</v>
      </c>
      <c r="D87" s="85">
        <f t="shared" si="46"/>
        <v>0</v>
      </c>
      <c r="E87" s="32">
        <v>0</v>
      </c>
      <c r="F87" s="84">
        <v>0</v>
      </c>
      <c r="G87" s="84">
        <v>0</v>
      </c>
      <c r="H87" s="84">
        <v>0</v>
      </c>
      <c r="I87" s="32">
        <v>0</v>
      </c>
      <c r="J87" s="84">
        <v>0</v>
      </c>
      <c r="K87" s="84">
        <v>0</v>
      </c>
      <c r="L87" s="84">
        <v>0</v>
      </c>
      <c r="M87" s="115">
        <v>0</v>
      </c>
      <c r="N87" s="72"/>
      <c r="O87" s="72"/>
      <c r="P87" s="72"/>
      <c r="Q87" s="73"/>
      <c r="R87" s="72"/>
      <c r="S87" s="72"/>
      <c r="T87" s="72"/>
      <c r="U87" s="73"/>
      <c r="V87" s="72"/>
      <c r="W87" s="72"/>
      <c r="X87" s="72"/>
      <c r="Y87" s="73"/>
      <c r="Z87" s="72"/>
      <c r="AA87" s="72"/>
      <c r="AB87" s="72"/>
      <c r="AC87" s="73"/>
      <c r="AD87" s="72"/>
      <c r="AE87" s="72"/>
      <c r="AF87" s="72"/>
      <c r="AG87" s="73"/>
      <c r="AH87" s="72"/>
      <c r="AI87" s="72"/>
      <c r="AJ87" s="72"/>
      <c r="AK87" s="73"/>
      <c r="AL87" s="72"/>
      <c r="AM87" s="72"/>
      <c r="AN87" s="72"/>
      <c r="AO87" s="73"/>
      <c r="AP87" s="72"/>
      <c r="AQ87" s="72"/>
      <c r="AR87" s="72"/>
      <c r="AS87" s="72"/>
      <c r="AT87" s="73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  <c r="DV87" s="72"/>
      <c r="DW87" s="72"/>
      <c r="DX87" s="72"/>
      <c r="DY87" s="72"/>
      <c r="DZ87" s="72"/>
      <c r="EA87" s="72"/>
      <c r="EB87" s="72"/>
      <c r="EC87" s="72"/>
      <c r="ED87" s="72"/>
      <c r="EE87" s="72"/>
      <c r="EF87" s="72"/>
      <c r="EG87" s="72"/>
      <c r="EH87" s="72"/>
      <c r="EI87" s="72"/>
      <c r="EJ87" s="72"/>
      <c r="EK87" s="72"/>
      <c r="EL87" s="72"/>
      <c r="EM87" s="72"/>
      <c r="EN87" s="72"/>
      <c r="EO87" s="72"/>
      <c r="EP87" s="72"/>
      <c r="EQ87" s="72"/>
      <c r="ER87" s="72"/>
      <c r="ES87" s="72"/>
      <c r="ET87" s="72"/>
      <c r="EU87" s="72"/>
      <c r="EV87" s="72"/>
      <c r="EW87" s="72"/>
      <c r="EX87" s="72"/>
      <c r="EY87" s="72"/>
      <c r="EZ87" s="72"/>
      <c r="FA87" s="72"/>
      <c r="FB87" s="72"/>
    </row>
    <row r="88" spans="1:158" s="74" customFormat="1" ht="15.75" x14ac:dyDescent="0.2">
      <c r="A88" s="68" t="s">
        <v>66</v>
      </c>
      <c r="B88" s="84">
        <f t="shared" si="46"/>
        <v>0</v>
      </c>
      <c r="C88" s="84">
        <f t="shared" si="46"/>
        <v>0</v>
      </c>
      <c r="D88" s="85">
        <f t="shared" si="46"/>
        <v>0</v>
      </c>
      <c r="E88" s="32">
        <v>0</v>
      </c>
      <c r="F88" s="84">
        <v>0</v>
      </c>
      <c r="G88" s="84">
        <v>0</v>
      </c>
      <c r="H88" s="84">
        <v>0</v>
      </c>
      <c r="I88" s="32">
        <v>0</v>
      </c>
      <c r="J88" s="84">
        <v>0</v>
      </c>
      <c r="K88" s="84">
        <v>0</v>
      </c>
      <c r="L88" s="84">
        <v>0</v>
      </c>
      <c r="M88" s="115">
        <v>0</v>
      </c>
      <c r="N88" s="72"/>
      <c r="O88" s="72"/>
      <c r="P88" s="72"/>
      <c r="Q88" s="73"/>
      <c r="R88" s="72"/>
      <c r="S88" s="72"/>
      <c r="T88" s="72"/>
      <c r="U88" s="73"/>
      <c r="V88" s="72"/>
      <c r="W88" s="72"/>
      <c r="X88" s="72"/>
      <c r="Y88" s="73"/>
      <c r="Z88" s="72"/>
      <c r="AA88" s="72"/>
      <c r="AB88" s="72"/>
      <c r="AC88" s="73"/>
      <c r="AD88" s="72"/>
      <c r="AE88" s="72"/>
      <c r="AF88" s="72"/>
      <c r="AG88" s="73"/>
      <c r="AH88" s="72"/>
      <c r="AI88" s="72"/>
      <c r="AJ88" s="72"/>
      <c r="AK88" s="73"/>
      <c r="AL88" s="72"/>
      <c r="AM88" s="72"/>
      <c r="AN88" s="72"/>
      <c r="AO88" s="73"/>
      <c r="AP88" s="72"/>
      <c r="AQ88" s="72"/>
      <c r="AR88" s="72"/>
      <c r="AS88" s="72"/>
      <c r="AT88" s="73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  <c r="DV88" s="72"/>
      <c r="DW88" s="72"/>
      <c r="DX88" s="72"/>
      <c r="DY88" s="72"/>
      <c r="DZ88" s="72"/>
      <c r="EA88" s="72"/>
      <c r="EB88" s="72"/>
      <c r="EC88" s="72"/>
      <c r="ED88" s="72"/>
      <c r="EE88" s="72"/>
      <c r="EF88" s="72"/>
      <c r="EG88" s="72"/>
      <c r="EH88" s="72"/>
      <c r="EI88" s="72"/>
      <c r="EJ88" s="72"/>
      <c r="EK88" s="72"/>
      <c r="EL88" s="72"/>
      <c r="EM88" s="72"/>
      <c r="EN88" s="72"/>
      <c r="EO88" s="72"/>
      <c r="EP88" s="72"/>
      <c r="EQ88" s="72"/>
      <c r="ER88" s="72"/>
      <c r="ES88" s="72"/>
      <c r="ET88" s="72"/>
      <c r="EU88" s="72"/>
      <c r="EV88" s="72"/>
      <c r="EW88" s="72"/>
      <c r="EX88" s="72"/>
      <c r="EY88" s="72"/>
      <c r="EZ88" s="72"/>
      <c r="FA88" s="72"/>
      <c r="FB88" s="72"/>
    </row>
    <row r="89" spans="1:158" s="74" customFormat="1" ht="15.75" x14ac:dyDescent="0.2">
      <c r="A89" s="68" t="s">
        <v>67</v>
      </c>
      <c r="B89" s="84">
        <f t="shared" si="46"/>
        <v>0</v>
      </c>
      <c r="C89" s="84">
        <f t="shared" si="46"/>
        <v>0</v>
      </c>
      <c r="D89" s="85">
        <f t="shared" si="46"/>
        <v>0</v>
      </c>
      <c r="E89" s="32">
        <v>0</v>
      </c>
      <c r="F89" s="84">
        <v>0</v>
      </c>
      <c r="G89" s="84">
        <v>0</v>
      </c>
      <c r="H89" s="84">
        <v>0</v>
      </c>
      <c r="I89" s="32">
        <v>0</v>
      </c>
      <c r="J89" s="84">
        <v>0</v>
      </c>
      <c r="K89" s="84">
        <v>0</v>
      </c>
      <c r="L89" s="84">
        <v>0</v>
      </c>
      <c r="M89" s="115">
        <v>0</v>
      </c>
      <c r="N89" s="72"/>
      <c r="O89" s="72"/>
      <c r="P89" s="72"/>
      <c r="Q89" s="73"/>
      <c r="R89" s="72"/>
      <c r="S89" s="72"/>
      <c r="T89" s="72"/>
      <c r="U89" s="73"/>
      <c r="V89" s="72"/>
      <c r="W89" s="72"/>
      <c r="X89" s="72"/>
      <c r="Y89" s="73"/>
      <c r="Z89" s="72"/>
      <c r="AA89" s="72"/>
      <c r="AB89" s="72"/>
      <c r="AC89" s="73"/>
      <c r="AD89" s="72"/>
      <c r="AE89" s="72"/>
      <c r="AF89" s="72"/>
      <c r="AG89" s="73"/>
      <c r="AH89" s="72"/>
      <c r="AI89" s="72"/>
      <c r="AJ89" s="72"/>
      <c r="AK89" s="73"/>
      <c r="AL89" s="72"/>
      <c r="AM89" s="72"/>
      <c r="AN89" s="72"/>
      <c r="AO89" s="73"/>
      <c r="AP89" s="72"/>
      <c r="AQ89" s="72"/>
      <c r="AR89" s="72"/>
      <c r="AS89" s="72"/>
      <c r="AT89" s="73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</row>
    <row r="90" spans="1:158" s="74" customFormat="1" ht="31.5" x14ac:dyDescent="0.2">
      <c r="A90" s="68" t="s">
        <v>68</v>
      </c>
      <c r="B90" s="84">
        <f t="shared" si="46"/>
        <v>136.16</v>
      </c>
      <c r="C90" s="84">
        <f>G90+K90</f>
        <v>57</v>
      </c>
      <c r="D90" s="85">
        <f t="shared" si="46"/>
        <v>56.935000000000002</v>
      </c>
      <c r="E90" s="32">
        <f t="shared" si="43"/>
        <v>99.885964912280699</v>
      </c>
      <c r="F90" s="84">
        <v>136.16</v>
      </c>
      <c r="G90" s="84">
        <v>57</v>
      </c>
      <c r="H90" s="84">
        <v>56.935000000000002</v>
      </c>
      <c r="I90" s="32">
        <f t="shared" si="44"/>
        <v>99.885964912280699</v>
      </c>
      <c r="J90" s="84">
        <v>0</v>
      </c>
      <c r="K90" s="84">
        <v>0</v>
      </c>
      <c r="L90" s="84">
        <v>0</v>
      </c>
      <c r="M90" s="115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66" customFormat="1" ht="15.75" x14ac:dyDescent="0.2">
      <c r="A91" s="75" t="s">
        <v>92</v>
      </c>
      <c r="B91" s="65">
        <f>SUM(B92:B93)</f>
        <v>46911.3151</v>
      </c>
      <c r="C91" s="65">
        <f>SUM(C92:C93)</f>
        <v>27049.681810000002</v>
      </c>
      <c r="D91" s="65">
        <f>SUM(D92:D93)</f>
        <v>21586.390160000003</v>
      </c>
      <c r="E91" s="57">
        <f t="shared" si="43"/>
        <v>79.802750774021035</v>
      </c>
      <c r="F91" s="65">
        <f>F92+F93</f>
        <v>46911.3151</v>
      </c>
      <c r="G91" s="65">
        <f>G92+G93</f>
        <v>27049.681810000002</v>
      </c>
      <c r="H91" s="65">
        <f>H92+H93</f>
        <v>21786.390160000003</v>
      </c>
      <c r="I91" s="32">
        <f t="shared" si="44"/>
        <v>80.542131005569857</v>
      </c>
      <c r="J91" s="65">
        <f>J92+J93</f>
        <v>5965.5209500000001</v>
      </c>
      <c r="K91" s="65">
        <f>K92+K93</f>
        <v>2232.9877100000003</v>
      </c>
      <c r="L91" s="65">
        <f>L92+L93</f>
        <v>200</v>
      </c>
      <c r="M91" s="114">
        <v>0</v>
      </c>
      <c r="N91" s="16"/>
      <c r="O91" s="16"/>
      <c r="P91" s="16"/>
      <c r="Q91" s="15"/>
      <c r="R91" s="16"/>
      <c r="S91" s="16"/>
      <c r="T91" s="16"/>
      <c r="U91" s="15"/>
      <c r="V91" s="16"/>
      <c r="W91" s="16"/>
      <c r="X91" s="16"/>
      <c r="Y91" s="15"/>
      <c r="Z91" s="16"/>
      <c r="AA91" s="16"/>
      <c r="AB91" s="16"/>
      <c r="AC91" s="15"/>
      <c r="AD91" s="16"/>
      <c r="AE91" s="16"/>
      <c r="AF91" s="16"/>
      <c r="AG91" s="15"/>
      <c r="AH91" s="16"/>
      <c r="AI91" s="16"/>
      <c r="AJ91" s="16"/>
      <c r="AK91" s="15"/>
      <c r="AL91" s="16"/>
      <c r="AM91" s="16"/>
      <c r="AN91" s="16"/>
      <c r="AO91" s="15"/>
      <c r="AP91" s="16"/>
      <c r="AQ91" s="16"/>
      <c r="AR91" s="16"/>
      <c r="AS91" s="16"/>
      <c r="AT91" s="15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</row>
    <row r="92" spans="1:158" ht="15.75" x14ac:dyDescent="0.2">
      <c r="A92" s="68" t="s">
        <v>69</v>
      </c>
      <c r="B92" s="84">
        <f>F92</f>
        <v>10414.694100000001</v>
      </c>
      <c r="C92" s="84">
        <f>F92</f>
        <v>10414.694100000001</v>
      </c>
      <c r="D92" s="84">
        <v>10214.694100000001</v>
      </c>
      <c r="E92" s="32">
        <v>0</v>
      </c>
      <c r="F92" s="84">
        <v>10414.694100000001</v>
      </c>
      <c r="G92" s="84">
        <v>10414.694100000001</v>
      </c>
      <c r="H92" s="84">
        <v>10414.694100000001</v>
      </c>
      <c r="I92" s="32"/>
      <c r="J92" s="84">
        <v>400</v>
      </c>
      <c r="K92" s="84">
        <v>400</v>
      </c>
      <c r="L92" s="84">
        <v>200</v>
      </c>
      <c r="M92" s="115">
        <v>0</v>
      </c>
      <c r="N92" s="5"/>
      <c r="O92" s="5"/>
      <c r="P92" s="5"/>
      <c r="Q92" s="26"/>
      <c r="R92" s="5"/>
      <c r="S92" s="5"/>
      <c r="T92" s="5"/>
      <c r="U92" s="26"/>
      <c r="V92" s="5"/>
      <c r="W92" s="5"/>
      <c r="X92" s="5"/>
      <c r="Y92" s="26"/>
      <c r="Z92" s="5"/>
      <c r="AA92" s="5"/>
      <c r="AB92" s="5"/>
      <c r="AC92" s="26"/>
      <c r="AD92" s="5"/>
      <c r="AE92" s="5"/>
      <c r="AF92" s="5"/>
      <c r="AG92" s="26"/>
      <c r="AH92" s="5"/>
      <c r="AI92" s="5"/>
      <c r="AJ92" s="5"/>
      <c r="AK92" s="26"/>
      <c r="AL92" s="5"/>
      <c r="AM92" s="5"/>
      <c r="AN92" s="5"/>
      <c r="AO92" s="26"/>
      <c r="AP92" s="5"/>
      <c r="AQ92" s="5"/>
      <c r="AR92" s="5"/>
      <c r="AS92" s="5"/>
      <c r="AT92" s="26"/>
    </row>
    <row r="93" spans="1:158" ht="15.75" x14ac:dyDescent="0.2">
      <c r="A93" s="68" t="s">
        <v>70</v>
      </c>
      <c r="B93" s="84">
        <f>F93</f>
        <v>36496.620999999999</v>
      </c>
      <c r="C93" s="84">
        <f>G93</f>
        <v>16634.987710000001</v>
      </c>
      <c r="D93" s="84">
        <f>H93</f>
        <v>11371.69606</v>
      </c>
      <c r="E93" s="32">
        <f t="shared" si="43"/>
        <v>68.360110979607086</v>
      </c>
      <c r="F93" s="99">
        <v>36496.620999999999</v>
      </c>
      <c r="G93" s="99">
        <v>16634.987710000001</v>
      </c>
      <c r="H93" s="84">
        <v>11371.69606</v>
      </c>
      <c r="I93" s="32">
        <f t="shared" si="44"/>
        <v>68.360110979607086</v>
      </c>
      <c r="J93" s="99">
        <v>5565.5209500000001</v>
      </c>
      <c r="K93" s="99">
        <v>1832.9877100000001</v>
      </c>
      <c r="L93" s="84">
        <v>0</v>
      </c>
      <c r="M93" s="115">
        <v>0</v>
      </c>
      <c r="N93" s="5"/>
      <c r="O93" s="5"/>
      <c r="P93" s="5"/>
      <c r="Q93" s="26"/>
      <c r="R93" s="5"/>
      <c r="S93" s="5"/>
      <c r="T93" s="5"/>
      <c r="U93" s="26"/>
      <c r="V93" s="5"/>
      <c r="W93" s="5"/>
      <c r="X93" s="5"/>
      <c r="Y93" s="26"/>
      <c r="Z93" s="5"/>
      <c r="AA93" s="5"/>
      <c r="AB93" s="5"/>
      <c r="AC93" s="26"/>
      <c r="AD93" s="5"/>
      <c r="AE93" s="5"/>
      <c r="AF93" s="5"/>
      <c r="AG93" s="26"/>
      <c r="AH93" s="5"/>
      <c r="AI93" s="5"/>
      <c r="AJ93" s="5"/>
      <c r="AK93" s="26"/>
      <c r="AL93" s="5"/>
      <c r="AM93" s="5"/>
      <c r="AN93" s="5"/>
      <c r="AO93" s="26"/>
      <c r="AP93" s="5"/>
      <c r="AQ93" s="5"/>
      <c r="AR93" s="5"/>
      <c r="AS93" s="5"/>
      <c r="AT93" s="26"/>
    </row>
    <row r="94" spans="1:158" ht="31.5" x14ac:dyDescent="0.2">
      <c r="A94" s="75" t="s">
        <v>93</v>
      </c>
      <c r="B94" s="65">
        <f>SUM(B95:B97)</f>
        <v>8079.7391299999999</v>
      </c>
      <c r="C94" s="65">
        <f>SUM(C95:C97)</f>
        <v>4210.9827500000001</v>
      </c>
      <c r="D94" s="65">
        <f>SUM(D95:D97)</f>
        <v>3711.1659500000001</v>
      </c>
      <c r="E94" s="57">
        <f t="shared" si="43"/>
        <v>88.130637675967677</v>
      </c>
      <c r="F94" s="65">
        <f>SUM(F95)+F96+F97</f>
        <v>7842.2391299999999</v>
      </c>
      <c r="G94" s="65">
        <f>SUM(G95)+G96+G97</f>
        <v>4061.2327500000001</v>
      </c>
      <c r="H94" s="65">
        <f>SUM(H95)+H96+H97</f>
        <v>3669.9159500000001</v>
      </c>
      <c r="I94" s="32">
        <f t="shared" si="44"/>
        <v>90.36458080369809</v>
      </c>
      <c r="J94" s="110">
        <f>J95+J96</f>
        <v>537.5</v>
      </c>
      <c r="K94" s="110">
        <f>K95+K96</f>
        <v>449.75</v>
      </c>
      <c r="L94" s="110">
        <f>L95+L96</f>
        <v>341.25</v>
      </c>
      <c r="M94" s="114">
        <v>0</v>
      </c>
      <c r="N94" s="5"/>
      <c r="O94" s="5"/>
      <c r="P94" s="5"/>
      <c r="Q94" s="26"/>
      <c r="R94" s="5"/>
      <c r="S94" s="5"/>
      <c r="T94" s="5"/>
      <c r="U94" s="26"/>
      <c r="V94" s="5"/>
      <c r="W94" s="5"/>
      <c r="X94" s="5"/>
      <c r="Y94" s="26"/>
      <c r="Z94" s="5"/>
      <c r="AA94" s="5"/>
      <c r="AB94" s="5"/>
      <c r="AC94" s="26"/>
      <c r="AD94" s="5"/>
      <c r="AE94" s="5"/>
      <c r="AF94" s="5"/>
      <c r="AG94" s="26"/>
      <c r="AH94" s="5"/>
      <c r="AI94" s="5"/>
      <c r="AJ94" s="5"/>
      <c r="AK94" s="26"/>
      <c r="AL94" s="5"/>
      <c r="AM94" s="5"/>
      <c r="AN94" s="5"/>
      <c r="AO94" s="26"/>
      <c r="AP94" s="5"/>
      <c r="AQ94" s="5"/>
      <c r="AR94" s="5"/>
      <c r="AS94" s="5"/>
      <c r="AT94" s="26"/>
    </row>
    <row r="95" spans="1:158" ht="15.75" x14ac:dyDescent="0.2">
      <c r="A95" s="68" t="s">
        <v>71</v>
      </c>
      <c r="B95" s="84">
        <f>F95+J95</f>
        <v>7213.3811299999998</v>
      </c>
      <c r="C95" s="84">
        <f>G95+K95</f>
        <v>3344.64075</v>
      </c>
      <c r="D95" s="84">
        <v>2953.32395</v>
      </c>
      <c r="E95" s="32">
        <f t="shared" si="43"/>
        <v>88.300184406950137</v>
      </c>
      <c r="F95" s="84">
        <v>7123.3811299999998</v>
      </c>
      <c r="G95" s="84">
        <v>3342.39075</v>
      </c>
      <c r="H95" s="84">
        <v>2951.07395</v>
      </c>
      <c r="I95" s="32">
        <f t="shared" si="44"/>
        <v>88.292308432220253</v>
      </c>
      <c r="J95" s="99">
        <v>90</v>
      </c>
      <c r="K95" s="99">
        <v>2.25</v>
      </c>
      <c r="L95" s="99">
        <v>2.25</v>
      </c>
      <c r="M95" s="115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  <c r="AV95" s="55"/>
      <c r="AW95" s="55"/>
      <c r="AX95" s="55"/>
    </row>
    <row r="96" spans="1:158" ht="15.75" x14ac:dyDescent="0.2">
      <c r="A96" s="68" t="s">
        <v>78</v>
      </c>
      <c r="B96" s="84">
        <v>777.5</v>
      </c>
      <c r="C96" s="84">
        <v>777.5</v>
      </c>
      <c r="D96" s="84">
        <v>669</v>
      </c>
      <c r="E96" s="32">
        <v>0</v>
      </c>
      <c r="F96" s="84">
        <v>630</v>
      </c>
      <c r="G96" s="84">
        <v>630</v>
      </c>
      <c r="H96" s="84">
        <v>630</v>
      </c>
      <c r="I96" s="32">
        <v>0</v>
      </c>
      <c r="J96" s="99">
        <v>447.5</v>
      </c>
      <c r="K96" s="99">
        <v>447.5</v>
      </c>
      <c r="L96" s="99">
        <v>339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84</v>
      </c>
      <c r="B97" s="84">
        <f>F97+J97</f>
        <v>88.858000000000004</v>
      </c>
      <c r="C97" s="84">
        <f t="shared" ref="C97:D97" si="51">G97+K97</f>
        <v>88.841999999999999</v>
      </c>
      <c r="D97" s="84">
        <f t="shared" si="51"/>
        <v>88.841999999999999</v>
      </c>
      <c r="E97" s="32">
        <v>0</v>
      </c>
      <c r="F97" s="84">
        <v>88.858000000000004</v>
      </c>
      <c r="G97" s="84">
        <v>88.841999999999999</v>
      </c>
      <c r="H97" s="84">
        <v>88.841999999999999</v>
      </c>
      <c r="I97" s="32">
        <f t="shared" si="44"/>
        <v>100</v>
      </c>
      <c r="J97" s="99">
        <v>0</v>
      </c>
      <c r="K97" s="99">
        <v>0</v>
      </c>
      <c r="L97" s="99">
        <v>0</v>
      </c>
      <c r="M97" s="115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s="66" customFormat="1" ht="78.75" x14ac:dyDescent="0.2">
      <c r="A98" s="75" t="s">
        <v>94</v>
      </c>
      <c r="B98" s="65">
        <f>SUM(B99:B100)</f>
        <v>0</v>
      </c>
      <c r="C98" s="65">
        <f>SUM(C99:C100)</f>
        <v>0</v>
      </c>
      <c r="D98" s="65">
        <f>SUM(D99:D100)</f>
        <v>0</v>
      </c>
      <c r="E98" s="57">
        <v>0</v>
      </c>
      <c r="F98" s="65">
        <f>F99+F100</f>
        <v>44066.281999999999</v>
      </c>
      <c r="G98" s="65">
        <f>G99+G100</f>
        <v>26550.961490000002</v>
      </c>
      <c r="H98" s="65">
        <f>H99+H100</f>
        <v>26550.961490000002</v>
      </c>
      <c r="I98" s="32">
        <f t="shared" si="44"/>
        <v>100</v>
      </c>
      <c r="J98" s="65">
        <f>J99+J100</f>
        <v>200</v>
      </c>
      <c r="K98" s="65">
        <f>K99+K100</f>
        <v>57.47</v>
      </c>
      <c r="L98" s="65">
        <f>L99+L100</f>
        <v>57.47</v>
      </c>
      <c r="M98" s="114">
        <f t="shared" si="41"/>
        <v>100</v>
      </c>
      <c r="N98" s="16"/>
      <c r="O98" s="16"/>
      <c r="P98" s="16"/>
      <c r="Q98" s="15"/>
      <c r="R98" s="16"/>
      <c r="S98" s="16"/>
      <c r="T98" s="16"/>
      <c r="U98" s="15"/>
      <c r="V98" s="16"/>
      <c r="W98" s="16"/>
      <c r="X98" s="16"/>
      <c r="Y98" s="15"/>
      <c r="Z98" s="16"/>
      <c r="AA98" s="16"/>
      <c r="AB98" s="16"/>
      <c r="AC98" s="15"/>
      <c r="AD98" s="16"/>
      <c r="AE98" s="16"/>
      <c r="AF98" s="16"/>
      <c r="AG98" s="15"/>
      <c r="AH98" s="16"/>
      <c r="AI98" s="16"/>
      <c r="AJ98" s="16"/>
      <c r="AK98" s="15"/>
      <c r="AL98" s="16"/>
      <c r="AM98" s="16"/>
      <c r="AN98" s="16"/>
      <c r="AO98" s="15"/>
      <c r="AP98" s="16"/>
      <c r="AQ98" s="16"/>
      <c r="AR98" s="16"/>
      <c r="AS98" s="16"/>
      <c r="AT98" s="15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</row>
    <row r="99" spans="1:158" ht="47.25" x14ac:dyDescent="0.2">
      <c r="A99" s="68" t="s">
        <v>72</v>
      </c>
      <c r="B99" s="84">
        <v>0</v>
      </c>
      <c r="C99" s="84">
        <v>0</v>
      </c>
      <c r="D99" s="85">
        <v>0</v>
      </c>
      <c r="E99" s="32">
        <v>0</v>
      </c>
      <c r="F99" s="82">
        <v>30354.321</v>
      </c>
      <c r="G99" s="82">
        <v>15330.964</v>
      </c>
      <c r="H99" s="82">
        <v>15330.964</v>
      </c>
      <c r="I99" s="32">
        <f t="shared" si="44"/>
        <v>100</v>
      </c>
      <c r="J99" s="83">
        <v>0</v>
      </c>
      <c r="K99" s="83">
        <v>0</v>
      </c>
      <c r="L99" s="83">
        <v>0</v>
      </c>
      <c r="M99" s="115"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ht="36.75" customHeight="1" x14ac:dyDescent="0.2">
      <c r="A100" s="68" t="s">
        <v>73</v>
      </c>
      <c r="B100" s="84">
        <v>0</v>
      </c>
      <c r="C100" s="84">
        <v>0</v>
      </c>
      <c r="D100" s="85">
        <v>0</v>
      </c>
      <c r="E100" s="32">
        <v>0</v>
      </c>
      <c r="F100" s="82">
        <v>13711.960999999999</v>
      </c>
      <c r="G100" s="82">
        <v>11219.99749</v>
      </c>
      <c r="H100" s="82">
        <v>11219.99749</v>
      </c>
      <c r="I100" s="32">
        <f t="shared" si="44"/>
        <v>100</v>
      </c>
      <c r="J100" s="83">
        <v>200</v>
      </c>
      <c r="K100" s="83">
        <v>57.47</v>
      </c>
      <c r="L100" s="83">
        <v>57.47</v>
      </c>
      <c r="M100" s="115">
        <f>L100/K100*100</f>
        <v>100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s="66" customFormat="1" ht="15.75" x14ac:dyDescent="0.2">
      <c r="A101" s="120" t="s">
        <v>74</v>
      </c>
      <c r="B101" s="116">
        <f>B94+B98+B91+B86+B83+B77+B67+B72+B63+B60+B51</f>
        <v>924028.15302000009</v>
      </c>
      <c r="C101" s="116">
        <f>C94+C98+C91+C86+C83+C77+C67+C72+C63+C60+C51</f>
        <v>451988.4387900001</v>
      </c>
      <c r="D101" s="116">
        <f>D94+D98+D91+D86+D83+D77+D67+D72+D63+D60+D51</f>
        <v>413122.97521999996</v>
      </c>
      <c r="E101" s="117">
        <f t="shared" si="43"/>
        <v>91.401226174270008</v>
      </c>
      <c r="F101" s="116">
        <f>F98+F91+F86+F83+F77+F72+F67+F63+F60+F51+F94</f>
        <v>890208.02082999994</v>
      </c>
      <c r="G101" s="116">
        <f>G98+G91+G86+G83+G77+G72+G67+G63+G60+G51+G94</f>
        <v>439989.52196000004</v>
      </c>
      <c r="H101" s="116">
        <f>H98+H91+H86+H83+H77+H72+H67+H63+H60+H51+H94</f>
        <v>411984.11257000006</v>
      </c>
      <c r="I101" s="118">
        <f t="shared" si="44"/>
        <v>93.634982654758318</v>
      </c>
      <c r="J101" s="116">
        <f>J98+J91+J86+J83+J77+J72+J67+J63+J60+J51+J94</f>
        <v>149615.15654999999</v>
      </c>
      <c r="K101" s="116">
        <f>K98+K91+K86+K83+K77+K72+K67+K63+K60+K51+K94</f>
        <v>60065.11623</v>
      </c>
      <c r="L101" s="116">
        <f>L98+L91+L86+L83+L77+L72+L67+L63+L60+L51+L94</f>
        <v>46524.23934</v>
      </c>
      <c r="M101" s="119">
        <f t="shared" si="41"/>
        <v>77.456337821524272</v>
      </c>
      <c r="N101" s="16"/>
      <c r="O101" s="16"/>
      <c r="P101" s="16"/>
      <c r="Q101" s="15"/>
      <c r="R101" s="16"/>
      <c r="S101" s="16"/>
      <c r="T101" s="16"/>
      <c r="U101" s="15"/>
      <c r="V101" s="16"/>
      <c r="W101" s="16"/>
      <c r="X101" s="16"/>
      <c r="Y101" s="15"/>
      <c r="Z101" s="16"/>
      <c r="AA101" s="16"/>
      <c r="AB101" s="16"/>
      <c r="AC101" s="15"/>
      <c r="AD101" s="16"/>
      <c r="AE101" s="16"/>
      <c r="AF101" s="16"/>
      <c r="AG101" s="15"/>
      <c r="AH101" s="16"/>
      <c r="AI101" s="16"/>
      <c r="AJ101" s="16"/>
      <c r="AK101" s="15"/>
      <c r="AL101" s="16"/>
      <c r="AM101" s="16"/>
      <c r="AN101" s="16"/>
      <c r="AO101" s="15"/>
      <c r="AP101" s="16"/>
      <c r="AQ101" s="16"/>
      <c r="AR101" s="16"/>
      <c r="AS101" s="16"/>
      <c r="AT101" s="15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</row>
    <row r="102" spans="1:158" ht="15.75" x14ac:dyDescent="0.2">
      <c r="A102" s="121" t="s">
        <v>75</v>
      </c>
      <c r="B102" s="116">
        <f>B43-B50</f>
        <v>-16374.699870000011</v>
      </c>
      <c r="C102" s="116">
        <f>C43-C50</f>
        <v>-20256.329079999938</v>
      </c>
      <c r="D102" s="116">
        <f>D43-D50</f>
        <v>13090.036110000045</v>
      </c>
      <c r="E102" s="116"/>
      <c r="F102" s="116">
        <f>F43-F50</f>
        <v>-10627.170900000026</v>
      </c>
      <c r="G102" s="116">
        <f>G43-G50</f>
        <v>-12984.885860000039</v>
      </c>
      <c r="H102" s="116">
        <f>H43-H50</f>
        <v>6966.1552900000243</v>
      </c>
      <c r="I102" s="118"/>
      <c r="J102" s="116">
        <f>J43-J50</f>
        <v>-5747.528959999996</v>
      </c>
      <c r="K102" s="116">
        <f>K43-K50</f>
        <v>-7271.443220000001</v>
      </c>
      <c r="L102" s="116">
        <f>L43-L50</f>
        <v>6123.8808199999985</v>
      </c>
      <c r="M102" s="119"/>
      <c r="N102" s="5"/>
      <c r="O102" s="5"/>
      <c r="P102" s="5"/>
      <c r="Q102" s="26"/>
      <c r="R102" s="5"/>
      <c r="S102" s="5"/>
      <c r="T102" s="5"/>
      <c r="U102" s="26"/>
      <c r="V102" s="5"/>
      <c r="W102" s="5"/>
      <c r="X102" s="5"/>
      <c r="Y102" s="26"/>
      <c r="Z102" s="5"/>
      <c r="AA102" s="5"/>
      <c r="AB102" s="5"/>
      <c r="AC102" s="26"/>
      <c r="AD102" s="5"/>
      <c r="AE102" s="5"/>
      <c r="AF102" s="5"/>
      <c r="AG102" s="26"/>
      <c r="AH102" s="5"/>
      <c r="AI102" s="5"/>
      <c r="AJ102" s="5"/>
      <c r="AK102" s="26"/>
      <c r="AL102" s="5"/>
      <c r="AM102" s="5"/>
      <c r="AN102" s="5"/>
      <c r="AO102" s="26"/>
      <c r="AP102" s="5"/>
      <c r="AQ102" s="5"/>
      <c r="AR102" s="5"/>
      <c r="AS102" s="5"/>
      <c r="AT102" s="26"/>
    </row>
    <row r="103" spans="1:158" s="5" customFormat="1" ht="15.75" x14ac:dyDescent="0.2">
      <c r="A103" s="103"/>
      <c r="B103" s="111"/>
      <c r="C103" s="101"/>
      <c r="D103" s="111"/>
      <c r="E103" s="101"/>
      <c r="F103" s="111"/>
      <c r="G103" s="111"/>
      <c r="H103" s="111"/>
      <c r="I103" s="102"/>
      <c r="J103" s="111"/>
      <c r="K103" s="101"/>
      <c r="L103" s="111"/>
      <c r="M103" s="104"/>
      <c r="Q103" s="26"/>
      <c r="U103" s="26"/>
      <c r="Y103" s="26"/>
      <c r="AC103" s="26"/>
      <c r="AG103" s="26"/>
      <c r="AK103" s="26"/>
      <c r="AO103" s="26"/>
      <c r="AT103" s="26"/>
    </row>
    <row r="104" spans="1:158" x14ac:dyDescent="0.2">
      <c r="A104" s="5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5"/>
      <c r="O104" s="5"/>
      <c r="P104" s="5"/>
      <c r="Q104" s="26"/>
      <c r="R104" s="5"/>
      <c r="S104" s="5"/>
      <c r="T104" s="5"/>
      <c r="U104" s="26"/>
      <c r="V104" s="5"/>
      <c r="W104" s="5"/>
      <c r="X104" s="5"/>
      <c r="Y104" s="26"/>
      <c r="Z104" s="5"/>
      <c r="AA104" s="5"/>
      <c r="AB104" s="5"/>
      <c r="AC104" s="26"/>
      <c r="AD104" s="5"/>
      <c r="AE104" s="5"/>
      <c r="AF104" s="5"/>
      <c r="AG104" s="26"/>
      <c r="AH104" s="5"/>
      <c r="AI104" s="5"/>
      <c r="AJ104" s="5"/>
      <c r="AK104" s="26"/>
      <c r="AL104" s="5"/>
      <c r="AM104" s="5"/>
      <c r="AN104" s="5"/>
      <c r="AO104" s="26"/>
      <c r="AP104" s="5"/>
      <c r="AQ104" s="5"/>
      <c r="AR104" s="5"/>
      <c r="AS104" s="5"/>
      <c r="AT104" s="26"/>
    </row>
    <row r="106" spans="1:158" ht="20.25" x14ac:dyDescent="0.3">
      <c r="A106" s="125" t="s">
        <v>109</v>
      </c>
      <c r="B106" s="125"/>
      <c r="C106" s="125"/>
      <c r="D106" s="125"/>
      <c r="E106" s="125"/>
      <c r="F106" s="125"/>
      <c r="G106" s="125"/>
      <c r="H106" s="76"/>
      <c r="I106" s="76"/>
      <c r="J106" s="76"/>
      <c r="K106" s="76"/>
      <c r="L106" s="76"/>
      <c r="M106" s="76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x14ac:dyDescent="0.2">
      <c r="A107" s="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8" spans="1:158" x14ac:dyDescent="0.2">
      <c r="A108" s="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09" spans="1:158" s="5" customFormat="1" x14ac:dyDescent="0.2"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Q109" s="26"/>
      <c r="U109" s="26"/>
      <c r="Y109" s="26"/>
      <c r="AC109" s="26"/>
      <c r="AG109" s="26"/>
      <c r="AK109" s="26"/>
      <c r="AO109" s="26"/>
      <c r="AT109" s="26"/>
    </row>
    <row r="110" spans="1:158" s="5" customFormat="1" x14ac:dyDescent="0.2"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Q110" s="26"/>
      <c r="U110" s="26"/>
      <c r="Y110" s="26"/>
      <c r="AC110" s="26"/>
      <c r="AG110" s="26"/>
      <c r="AK110" s="26"/>
      <c r="AO110" s="26"/>
      <c r="AT110" s="26"/>
    </row>
    <row r="111" spans="1:158" s="5" customFormat="1" x14ac:dyDescent="0.2"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Q111" s="26"/>
      <c r="U111" s="26"/>
      <c r="Y111" s="26"/>
      <c r="AC111" s="26"/>
      <c r="AG111" s="26"/>
      <c r="AK111" s="26"/>
      <c r="AO111" s="26"/>
      <c r="AT111" s="26"/>
    </row>
    <row r="112" spans="1:158" s="5" customFormat="1" x14ac:dyDescent="0.2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x14ac:dyDescent="0.2">
      <c r="A130" s="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"/>
      <c r="O130" s="5"/>
      <c r="P130" s="5"/>
      <c r="Q130" s="26"/>
      <c r="R130" s="5"/>
      <c r="S130" s="5"/>
      <c r="T130" s="5"/>
      <c r="U130" s="26"/>
      <c r="V130" s="5"/>
      <c r="W130" s="5"/>
      <c r="X130" s="5"/>
      <c r="Y130" s="26"/>
      <c r="Z130" s="5"/>
      <c r="AA130" s="5"/>
      <c r="AB130" s="5"/>
      <c r="AC130" s="26"/>
      <c r="AD130" s="5"/>
      <c r="AE130" s="5"/>
      <c r="AF130" s="5"/>
      <c r="AG130" s="26"/>
      <c r="AH130" s="5"/>
      <c r="AI130" s="5"/>
      <c r="AJ130" s="5"/>
      <c r="AK130" s="26"/>
      <c r="AL130" s="5"/>
      <c r="AM130" s="5"/>
      <c r="AN130" s="5"/>
      <c r="AO130" s="26"/>
      <c r="AP130" s="5"/>
      <c r="AQ130" s="5"/>
      <c r="AR130" s="5"/>
      <c r="AS130" s="5"/>
      <c r="AT130" s="26"/>
    </row>
    <row r="131" spans="1:46" x14ac:dyDescent="0.2">
      <c r="A131" s="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"/>
      <c r="O131" s="5"/>
      <c r="P131" s="5"/>
      <c r="Q131" s="26"/>
      <c r="R131" s="5"/>
      <c r="S131" s="5"/>
      <c r="T131" s="5"/>
      <c r="U131" s="26"/>
      <c r="V131" s="5"/>
      <c r="W131" s="5"/>
      <c r="X131" s="5"/>
      <c r="Y131" s="26"/>
      <c r="Z131" s="5"/>
      <c r="AA131" s="5"/>
      <c r="AB131" s="5"/>
      <c r="AC131" s="26"/>
      <c r="AD131" s="5"/>
      <c r="AE131" s="5"/>
      <c r="AF131" s="5"/>
      <c r="AG131" s="26"/>
      <c r="AH131" s="5"/>
      <c r="AI131" s="5"/>
      <c r="AJ131" s="5"/>
      <c r="AK131" s="26"/>
      <c r="AL131" s="5"/>
      <c r="AM131" s="5"/>
      <c r="AN131" s="5"/>
      <c r="AO131" s="26"/>
      <c r="AP131" s="5"/>
      <c r="AQ131" s="5"/>
      <c r="AR131" s="5"/>
      <c r="AS131" s="5"/>
      <c r="AT131" s="26"/>
    </row>
    <row r="132" spans="1:46" x14ac:dyDescent="0.2">
      <c r="A132" s="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"/>
      <c r="O132" s="5"/>
      <c r="P132" s="5"/>
      <c r="Q132" s="26"/>
      <c r="R132" s="5"/>
      <c r="S132" s="5"/>
      <c r="T132" s="5"/>
      <c r="U132" s="26"/>
      <c r="V132" s="5"/>
      <c r="W132" s="5"/>
      <c r="X132" s="5"/>
      <c r="Y132" s="26"/>
      <c r="Z132" s="5"/>
      <c r="AA132" s="5"/>
      <c r="AB132" s="5"/>
      <c r="AC132" s="26"/>
      <c r="AD132" s="5"/>
      <c r="AE132" s="5"/>
      <c r="AF132" s="5"/>
      <c r="AG132" s="26"/>
      <c r="AH132" s="5"/>
      <c r="AI132" s="5"/>
      <c r="AJ132" s="5"/>
      <c r="AK132" s="26"/>
      <c r="AL132" s="5"/>
      <c r="AM132" s="5"/>
      <c r="AN132" s="5"/>
      <c r="AO132" s="26"/>
      <c r="AP132" s="5"/>
      <c r="AQ132" s="5"/>
      <c r="AR132" s="5"/>
      <c r="AS132" s="5"/>
      <c r="AT132" s="26"/>
    </row>
    <row r="133" spans="1:46" x14ac:dyDescent="0.2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B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</row>
    <row r="148" spans="1:13" x14ac:dyDescent="0.2"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</row>
    <row r="149" spans="1:13" x14ac:dyDescent="0.2">
      <c r="B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</row>
    <row r="150" spans="1:13" x14ac:dyDescent="0.2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</sheetData>
  <mergeCells count="11">
    <mergeCell ref="N5:AT5"/>
    <mergeCell ref="A1:X1"/>
    <mergeCell ref="A2:X2"/>
    <mergeCell ref="AQ2:AT2"/>
    <mergeCell ref="J3:M3"/>
    <mergeCell ref="A106:G106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01.07.2022</vt:lpstr>
      <vt:lpstr>'на 01.07.2022'!Заголовки_для_печати</vt:lpstr>
      <vt:lpstr>'на 01.07.2022'!Область_печати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2022-07-29T03:05:08Z</cp:lastPrinted>
  <dcterms:created xsi:type="dcterms:W3CDTF">2013-04-03T04:53:01Z</dcterms:created>
  <dcterms:modified xsi:type="dcterms:W3CDTF">2022-07-29T03:05:31Z</dcterms:modified>
</cp:coreProperties>
</file>